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hidePivotFieldList="1" defaultThemeVersion="124226"/>
  <xr:revisionPtr revIDLastSave="0" documentId="13_ncr:1_{D6C5A098-403A-49FC-98F2-D8C65E207728}" xr6:coauthVersionLast="47" xr6:coauthVersionMax="47" xr10:uidLastSave="{00000000-0000-0000-0000-000000000000}"/>
  <bookViews>
    <workbookView xWindow="-120" yWindow="-120" windowWidth="29040" windowHeight="15840" tabRatio="719" xr2:uid="{00000000-000D-0000-FFFF-FFFF00000000}"/>
  </bookViews>
  <sheets>
    <sheet name="Impact Calculator" sheetId="12" r:id="rId1"/>
    <sheet name="Outcome and Activity Summary" sheetId="11" r:id="rId2"/>
    <sheet name="Outcome Ratings and Valuations" sheetId="1" r:id="rId3"/>
    <sheet name="Activity Ratings and Valuations" sheetId="7" r:id="rId4"/>
    <sheet name="Food Waste Impact" sheetId="9" r:id="rId5"/>
    <sheet name="Packaging Waste Impact" sheetId="10" r:id="rId6"/>
    <sheet name="Unit Cost of Food Waste" sheetId="8" r:id="rId7"/>
    <sheet name="Food waste data table" sheetId="14" state="hidden" r:id="rId8"/>
    <sheet name="Food packaging waste data table" sheetId="15" state="hidden" r:id="rId9"/>
  </sheets>
  <definedNames>
    <definedName name="_xlnm._FilterDatabase" localSheetId="3" hidden="1">'Activity Ratings and Valuations'!$A$4:$AB$204</definedName>
    <definedName name="_xlnm._FilterDatabase" localSheetId="2" hidden="1">'Outcome Ratings and Valuations'!$A$4:$AA$204</definedName>
    <definedName name="Foodtype">'Food Waste Impact'!$A$3:$A$40</definedName>
    <definedName name="Packagingtype">'Packaging Waste Impact'!$A$4:$A$10</definedName>
    <definedName name="StudenttypeFOOD">'Food waste data table'!$A$3:$A$16</definedName>
    <definedName name="StudenttypePACKAGING">'Food packaging waste data table'!$A$3:$A$16</definedName>
  </definedNames>
  <calcPr calcId="191029"/>
  <pivotCaches>
    <pivotCache cacheId="2" r:id="rId10"/>
    <pivotCache cacheId="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9" l="1"/>
  <c r="D44" i="9"/>
  <c r="C44" i="9"/>
  <c r="H27" i="12"/>
  <c r="H23" i="12"/>
  <c r="H19" i="12"/>
  <c r="H13" i="12"/>
  <c r="H9" i="12"/>
  <c r="H5" i="12"/>
  <c r="F8" i="10"/>
  <c r="D24" i="9"/>
  <c r="D23" i="9"/>
  <c r="D22" i="9"/>
  <c r="D21" i="9"/>
  <c r="D20" i="9"/>
  <c r="D26" i="9"/>
  <c r="D27" i="9"/>
  <c r="D28" i="9"/>
  <c r="D29" i="9"/>
  <c r="D30" i="9"/>
  <c r="D31" i="9"/>
  <c r="D32" i="9"/>
  <c r="D33" i="9"/>
  <c r="D34" i="9"/>
  <c r="D35" i="9"/>
  <c r="D36" i="9"/>
  <c r="D37" i="9"/>
  <c r="D38" i="9"/>
  <c r="D25" i="9"/>
  <c r="D19" i="9"/>
  <c r="D18" i="9"/>
  <c r="D4" i="9"/>
  <c r="D5" i="9"/>
  <c r="D6" i="9"/>
  <c r="D7" i="9"/>
  <c r="D8" i="9"/>
  <c r="D9" i="9"/>
  <c r="D10" i="9"/>
  <c r="D11" i="9"/>
  <c r="D12" i="9"/>
  <c r="D13" i="9"/>
  <c r="D14" i="9"/>
  <c r="D15" i="9"/>
  <c r="D16" i="9"/>
  <c r="D17" i="9"/>
  <c r="D3" i="9"/>
  <c r="E9" i="10"/>
  <c r="E8" i="10"/>
  <c r="E7" i="10"/>
  <c r="E6" i="10"/>
  <c r="E5" i="10"/>
  <c r="E4" i="10"/>
  <c r="D5" i="10"/>
  <c r="D6" i="10"/>
  <c r="D7" i="10"/>
  <c r="D8" i="10"/>
  <c r="D9" i="10"/>
  <c r="F9" i="10" s="1"/>
  <c r="D4" i="10"/>
  <c r="I4" i="10"/>
  <c r="H4" i="9"/>
  <c r="I4" i="9" s="1"/>
  <c r="E7" i="9" s="1"/>
  <c r="I6" i="9"/>
  <c r="J4" i="10"/>
  <c r="J6" i="10"/>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5" i="7"/>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5" i="1"/>
  <c r="B3" i="8"/>
  <c r="D10" i="10"/>
  <c r="C10" i="10"/>
  <c r="B10" i="10"/>
  <c r="L206" i="7"/>
  <c r="K206" i="7"/>
  <c r="J206" i="7"/>
  <c r="I206" i="7"/>
  <c r="H206" i="7"/>
  <c r="H206" i="1"/>
  <c r="I206" i="1"/>
  <c r="J206" i="1"/>
  <c r="K206" i="1"/>
  <c r="L206" i="1"/>
  <c r="M206" i="1"/>
  <c r="U203" i="1"/>
  <c r="U186"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7" i="1"/>
  <c r="U188" i="1"/>
  <c r="U189" i="1"/>
  <c r="U190" i="1"/>
  <c r="U191" i="1"/>
  <c r="U192" i="1"/>
  <c r="U193" i="1"/>
  <c r="U194" i="1"/>
  <c r="U195" i="1"/>
  <c r="U196" i="1"/>
  <c r="U197" i="1"/>
  <c r="U198" i="1"/>
  <c r="U199" i="1"/>
  <c r="U200" i="1"/>
  <c r="U201" i="1"/>
  <c r="U202" i="1"/>
  <c r="U204" i="1"/>
  <c r="U5" i="1"/>
  <c r="P206" i="1"/>
  <c r="Q206" i="1"/>
  <c r="R206" i="1"/>
  <c r="S206" i="1"/>
  <c r="T206" i="1"/>
  <c r="O206" i="1"/>
  <c r="G7" i="10" l="1"/>
  <c r="N206" i="1"/>
  <c r="F44" i="9"/>
  <c r="J5" i="12" s="1"/>
  <c r="F38" i="9"/>
  <c r="F34" i="9"/>
  <c r="F30" i="9"/>
  <c r="F26" i="9"/>
  <c r="F23" i="9"/>
  <c r="F22" i="9"/>
  <c r="F14" i="9"/>
  <c r="F10" i="9"/>
  <c r="F6" i="9"/>
  <c r="F15" i="9"/>
  <c r="F11" i="9"/>
  <c r="F7" i="9"/>
  <c r="F18" i="9"/>
  <c r="F37" i="9"/>
  <c r="F33" i="9"/>
  <c r="F29" i="9"/>
  <c r="F5" i="12"/>
  <c r="F16" i="9"/>
  <c r="F12" i="9"/>
  <c r="F8" i="9"/>
  <c r="F4" i="9"/>
  <c r="F39" i="9"/>
  <c r="F35" i="9"/>
  <c r="F31" i="9"/>
  <c r="F27" i="9"/>
  <c r="F17" i="9"/>
  <c r="F13" i="9"/>
  <c r="F9" i="9"/>
  <c r="F5" i="9"/>
  <c r="F25" i="9"/>
  <c r="F36" i="9"/>
  <c r="F32" i="9"/>
  <c r="F28" i="9"/>
  <c r="F21" i="9"/>
  <c r="F19" i="9"/>
  <c r="D40" i="9"/>
  <c r="F3" i="9"/>
  <c r="F24" i="9"/>
  <c r="F20" i="9"/>
  <c r="E10" i="10"/>
  <c r="E39" i="9"/>
  <c r="E36" i="9"/>
  <c r="E16" i="9"/>
  <c r="E9" i="9"/>
  <c r="E24" i="9"/>
  <c r="E28" i="9"/>
  <c r="E32" i="9"/>
  <c r="E23" i="9"/>
  <c r="E8" i="9"/>
  <c r="E3" i="9"/>
  <c r="E31" i="9"/>
  <c r="E17" i="9"/>
  <c r="M206" i="7"/>
  <c r="E35" i="9"/>
  <c r="E27" i="9"/>
  <c r="E12" i="9"/>
  <c r="E4" i="9"/>
  <c r="E20" i="9"/>
  <c r="E13" i="9"/>
  <c r="E5" i="9"/>
  <c r="E37" i="9"/>
  <c r="E33" i="9"/>
  <c r="E29" i="9"/>
  <c r="E25" i="9"/>
  <c r="E21" i="9"/>
  <c r="E18" i="9"/>
  <c r="E14" i="9"/>
  <c r="E10" i="9"/>
  <c r="E6" i="9"/>
  <c r="E38" i="9"/>
  <c r="E34" i="9"/>
  <c r="E30" i="9"/>
  <c r="E26" i="9"/>
  <c r="E22" i="9"/>
  <c r="E19" i="9"/>
  <c r="E15" i="9"/>
  <c r="E11" i="9"/>
  <c r="G8" i="10"/>
  <c r="G5" i="10"/>
  <c r="F5" i="10"/>
  <c r="G6" i="10"/>
  <c r="F7" i="10"/>
  <c r="G4" i="10"/>
  <c r="G9" i="10"/>
  <c r="F4" i="10"/>
  <c r="F6" i="10"/>
  <c r="U206" i="1"/>
  <c r="AA71" i="1" l="1"/>
  <c r="V5" i="1"/>
  <c r="N5" i="7"/>
  <c r="F40" i="9"/>
  <c r="J9" i="12" s="1"/>
  <c r="F9" i="12" s="1"/>
  <c r="E40" i="9"/>
  <c r="F10" i="10"/>
  <c r="AA197" i="1"/>
  <c r="V105" i="1"/>
  <c r="Y23" i="1"/>
  <c r="Y15" i="1"/>
  <c r="V127" i="1"/>
  <c r="X33" i="1"/>
  <c r="Z164" i="1"/>
  <c r="W22" i="1"/>
  <c r="V151" i="1"/>
  <c r="Z107" i="1"/>
  <c r="AA170" i="1"/>
  <c r="V71" i="1"/>
  <c r="Y93" i="1"/>
  <c r="X150" i="1"/>
  <c r="Z200" i="1"/>
  <c r="AA90" i="1"/>
  <c r="Y149" i="1"/>
  <c r="Y190" i="1"/>
  <c r="Y107" i="1"/>
  <c r="W183" i="1"/>
  <c r="W30" i="1"/>
  <c r="Z129" i="1"/>
  <c r="V48" i="1"/>
  <c r="Z199" i="1"/>
  <c r="Z168" i="1"/>
  <c r="X130" i="1"/>
  <c r="W92" i="1"/>
  <c r="V50" i="1"/>
  <c r="Y201" i="1"/>
  <c r="W170" i="1"/>
  <c r="AA132" i="1"/>
  <c r="Z94" i="1"/>
  <c r="W52" i="1"/>
  <c r="Z57" i="1"/>
  <c r="V29" i="1"/>
  <c r="W171" i="1"/>
  <c r="W143" i="1"/>
  <c r="Y114" i="1"/>
  <c r="AA85" i="1"/>
  <c r="AA57" i="1"/>
  <c r="AA158" i="1"/>
  <c r="X83" i="1"/>
  <c r="W194" i="1"/>
  <c r="V123" i="1"/>
  <c r="AA38" i="1"/>
  <c r="Z21" i="1"/>
  <c r="AA135" i="1"/>
  <c r="W79" i="1"/>
  <c r="X79" i="1"/>
  <c r="W136" i="1"/>
  <c r="V190" i="1"/>
  <c r="Z76" i="1"/>
  <c r="X135" i="1"/>
  <c r="Z154" i="1"/>
  <c r="Z89" i="1"/>
  <c r="X164" i="1"/>
  <c r="X193" i="1"/>
  <c r="V112" i="1"/>
  <c r="Z62" i="1"/>
  <c r="V8" i="1"/>
  <c r="Y177" i="1"/>
  <c r="W140" i="1"/>
  <c r="V102" i="1"/>
  <c r="X63" i="1"/>
  <c r="AA9" i="1"/>
  <c r="V180" i="1"/>
  <c r="Z141" i="1"/>
  <c r="X104" i="1"/>
  <c r="W66" i="1"/>
  <c r="X64" i="1"/>
  <c r="X36" i="1"/>
  <c r="Y178" i="1"/>
  <c r="AA149" i="1"/>
  <c r="AA121" i="1"/>
  <c r="W93" i="1"/>
  <c r="Y64" i="1"/>
  <c r="V193" i="1"/>
  <c r="Z120" i="1"/>
  <c r="X35" i="1"/>
  <c r="X161" i="1"/>
  <c r="AA84" i="1"/>
  <c r="X50" i="1"/>
  <c r="Y164" i="1"/>
  <c r="W107" i="1"/>
  <c r="V65" i="1"/>
  <c r="V122" i="1"/>
  <c r="AA178" i="1"/>
  <c r="W58" i="1"/>
  <c r="V121" i="1"/>
  <c r="Z194" i="1"/>
  <c r="W70" i="1"/>
  <c r="Z146" i="1"/>
  <c r="AA154" i="1"/>
  <c r="Z90" i="1"/>
  <c r="Y186" i="1"/>
  <c r="V20" i="1"/>
  <c r="Z185" i="1"/>
  <c r="V149" i="1"/>
  <c r="Z111" i="1"/>
  <c r="Y73" i="1"/>
  <c r="Z20" i="1"/>
  <c r="Y187" i="1"/>
  <c r="Y151" i="1"/>
  <c r="X113" i="1"/>
  <c r="V76" i="1"/>
  <c r="W24" i="1"/>
  <c r="V43" i="1"/>
  <c r="V15" i="1"/>
  <c r="W157" i="1"/>
  <c r="Y128" i="1"/>
  <c r="Y100" i="1"/>
  <c r="AB183" i="7"/>
  <c r="AB133" i="7"/>
  <c r="AB113" i="7"/>
  <c r="AB38" i="7"/>
  <c r="Y183" i="7"/>
  <c r="Y154" i="7"/>
  <c r="Y142" i="7"/>
  <c r="Y134" i="7"/>
  <c r="Y129" i="7"/>
  <c r="Y115" i="7"/>
  <c r="Y111" i="7"/>
  <c r="Y103" i="7"/>
  <c r="Y96" i="7"/>
  <c r="Y14" i="7"/>
  <c r="AB147" i="7"/>
  <c r="AB108" i="7"/>
  <c r="AB100" i="7"/>
  <c r="AB14" i="7"/>
  <c r="Y153" i="7"/>
  <c r="Y143" i="7"/>
  <c r="Y138" i="7"/>
  <c r="Y130" i="7"/>
  <c r="Y124" i="7"/>
  <c r="Y113" i="7"/>
  <c r="Y105" i="7"/>
  <c r="Y97" i="7"/>
  <c r="Y22" i="7"/>
  <c r="AB145" i="7"/>
  <c r="AB131" i="7"/>
  <c r="AB99" i="7"/>
  <c r="AB22" i="7"/>
  <c r="Y150" i="7"/>
  <c r="Y145" i="7"/>
  <c r="Y140" i="7"/>
  <c r="Y131" i="7"/>
  <c r="Y125" i="7"/>
  <c r="Y117" i="7"/>
  <c r="Y108" i="7"/>
  <c r="Y99" i="7"/>
  <c r="Y30" i="7"/>
  <c r="AB142" i="7"/>
  <c r="AB127" i="7"/>
  <c r="AB96" i="7"/>
  <c r="AB30" i="7"/>
  <c r="Y151" i="7"/>
  <c r="Y147" i="7"/>
  <c r="Y141" i="7"/>
  <c r="Y133" i="7"/>
  <c r="Y127" i="7"/>
  <c r="Y116" i="7"/>
  <c r="Y109" i="7"/>
  <c r="Y100" i="7"/>
  <c r="Y38" i="7"/>
  <c r="W50" i="1"/>
  <c r="V74" i="1"/>
  <c r="W88" i="1"/>
  <c r="X102" i="1"/>
  <c r="Z116" i="1"/>
  <c r="AA130" i="1"/>
  <c r="V145" i="1"/>
  <c r="X159" i="1"/>
  <c r="Y173" i="1"/>
  <c r="V186" i="1"/>
  <c r="Z196" i="1"/>
  <c r="X8" i="1"/>
  <c r="W42" i="1"/>
  <c r="X71" i="1"/>
  <c r="Y85" i="1"/>
  <c r="Z99" i="1"/>
  <c r="Z115" i="1"/>
  <c r="V130" i="1"/>
  <c r="W144" i="1"/>
  <c r="W160" i="1"/>
  <c r="Z186" i="1"/>
  <c r="V9" i="1"/>
  <c r="Y179" i="1"/>
  <c r="Y7" i="1"/>
  <c r="Y59" i="1"/>
  <c r="Z82" i="1"/>
  <c r="X100" i="1"/>
  <c r="V120" i="1"/>
  <c r="Y139" i="1"/>
  <c r="X157" i="1"/>
  <c r="AA176" i="1"/>
  <c r="Y192" i="1"/>
  <c r="AA6" i="1"/>
  <c r="Z182" i="1"/>
  <c r="W10" i="1"/>
  <c r="W62" i="1"/>
  <c r="Y83" i="1"/>
  <c r="V103" i="1"/>
  <c r="Z122" i="1"/>
  <c r="W142" i="1"/>
  <c r="W174" i="1"/>
  <c r="Y202" i="1"/>
  <c r="X53" i="1"/>
  <c r="Z38" i="1"/>
  <c r="X25" i="1"/>
  <c r="AA5" i="1"/>
  <c r="X202" i="1"/>
  <c r="Z195" i="1"/>
  <c r="X188" i="1"/>
  <c r="V181" i="1"/>
  <c r="W172" i="1"/>
  <c r="X162" i="1"/>
  <c r="Z152" i="1"/>
  <c r="Z143" i="1"/>
  <c r="V134" i="1"/>
  <c r="W124" i="1"/>
  <c r="X115" i="1"/>
  <c r="Y105" i="1"/>
  <c r="Z95" i="1"/>
  <c r="AA86" i="1"/>
  <c r="V77" i="1"/>
  <c r="X67" i="1"/>
  <c r="X55" i="1"/>
  <c r="Z40" i="1"/>
  <c r="V26" i="1"/>
  <c r="Z12" i="1"/>
  <c r="W204" i="1"/>
  <c r="AA196" i="1"/>
  <c r="W190" i="1"/>
  <c r="AA182" i="1"/>
  <c r="Z173" i="1"/>
  <c r="AA164" i="1"/>
  <c r="V155" i="1"/>
  <c r="X145" i="1"/>
  <c r="X136" i="1"/>
  <c r="Z126" i="1"/>
  <c r="AA116" i="1"/>
  <c r="V108" i="1"/>
  <c r="W98" i="1"/>
  <c r="X88" i="1"/>
  <c r="Y79" i="1"/>
  <c r="Z69" i="1"/>
  <c r="Y57" i="1"/>
  <c r="W44" i="1"/>
  <c r="Y29" i="1"/>
  <c r="AA14" i="1"/>
  <c r="X60" i="1"/>
  <c r="V53" i="1"/>
  <c r="Z45" i="1"/>
  <c r="V39" i="1"/>
  <c r="Z31" i="1"/>
  <c r="X24" i="1"/>
  <c r="Z17" i="1"/>
  <c r="X10" i="1"/>
  <c r="AA173" i="1"/>
  <c r="W167" i="1"/>
  <c r="AA159" i="1"/>
  <c r="Y152" i="1"/>
  <c r="AA145" i="1"/>
  <c r="Y138" i="1"/>
  <c r="W131" i="1"/>
  <c r="Y124" i="1"/>
  <c r="W117" i="1"/>
  <c r="AA109" i="1"/>
  <c r="W103" i="1"/>
  <c r="AA95" i="1"/>
  <c r="Y88" i="1"/>
  <c r="AA81" i="1"/>
  <c r="Y74" i="1"/>
  <c r="W67" i="1"/>
  <c r="Y60" i="1"/>
  <c r="W53" i="1"/>
  <c r="AA45" i="1"/>
  <c r="W39" i="1"/>
  <c r="AA31" i="1"/>
  <c r="Y24" i="1"/>
  <c r="AA17" i="1"/>
  <c r="Y10" i="1"/>
  <c r="Y50" i="1"/>
  <c r="Y36" i="1"/>
  <c r="W15" i="1"/>
  <c r="AA44" i="1"/>
  <c r="W72" i="1"/>
  <c r="X86" i="1"/>
  <c r="Z100" i="1"/>
  <c r="AA114" i="1"/>
  <c r="V129" i="1"/>
  <c r="X143" i="1"/>
  <c r="Y157" i="1"/>
  <c r="Z171" i="1"/>
  <c r="Z184" i="1"/>
  <c r="X195" i="1"/>
  <c r="V7" i="1"/>
  <c r="AA36" i="1"/>
  <c r="Y69" i="1"/>
  <c r="Z83" i="1"/>
  <c r="V98" i="1"/>
  <c r="V114" i="1"/>
  <c r="W128" i="1"/>
  <c r="X142" i="1"/>
  <c r="X158" i="1"/>
  <c r="V184" i="1"/>
  <c r="X6" i="1"/>
  <c r="X172" i="1"/>
  <c r="AA203" i="1"/>
  <c r="W54" i="1"/>
  <c r="V79" i="1"/>
  <c r="Z98" i="1"/>
  <c r="W118" i="1"/>
  <c r="V136" i="1"/>
  <c r="Y155" i="1"/>
  <c r="V175" i="1"/>
  <c r="AA189" i="1"/>
  <c r="Y204" i="1"/>
  <c r="Z179" i="1"/>
  <c r="Z7" i="1"/>
  <c r="AA56" i="1"/>
  <c r="Z81" i="1"/>
  <c r="Y99" i="1"/>
  <c r="AA120" i="1"/>
  <c r="X140" i="1"/>
  <c r="V167" i="1"/>
  <c r="AA199" i="1"/>
  <c r="Z54" i="1"/>
  <c r="X41" i="1"/>
  <c r="Z26" i="1"/>
  <c r="Z10" i="1"/>
  <c r="Z203" i="1"/>
  <c r="X196" i="1"/>
  <c r="V189" i="1"/>
  <c r="X182" i="1"/>
  <c r="V173" i="1"/>
  <c r="X163" i="1"/>
  <c r="X154" i="1"/>
  <c r="Z144" i="1"/>
  <c r="AA134" i="1"/>
  <c r="V126" i="1"/>
  <c r="W116" i="1"/>
  <c r="X106" i="1"/>
  <c r="Y97" i="1"/>
  <c r="Z87" i="1"/>
  <c r="V78" i="1"/>
  <c r="V69" i="1"/>
  <c r="Z56" i="1"/>
  <c r="V42" i="1"/>
  <c r="Z28" i="1"/>
  <c r="V14" i="1"/>
  <c r="AA204" i="1"/>
  <c r="W198" i="1"/>
  <c r="AA190" i="1"/>
  <c r="Y183" i="1"/>
  <c r="Y175" i="1"/>
  <c r="Z165" i="1"/>
  <c r="V156" i="1"/>
  <c r="V147" i="1"/>
  <c r="X137" i="1"/>
  <c r="Y127" i="1"/>
  <c r="Z118" i="1"/>
  <c r="AA108" i="1"/>
  <c r="V99" i="1"/>
  <c r="W90" i="1"/>
  <c r="X80" i="1"/>
  <c r="Z70" i="1"/>
  <c r="W60" i="1"/>
  <c r="Y45" i="1"/>
  <c r="AA30" i="1"/>
  <c r="Y17" i="1"/>
  <c r="V61" i="1"/>
  <c r="Z53" i="1"/>
  <c r="V47" i="1"/>
  <c r="Z39" i="1"/>
  <c r="X32" i="1"/>
  <c r="Z25" i="1"/>
  <c r="X18" i="1"/>
  <c r="V11" i="1"/>
  <c r="W175" i="1"/>
  <c r="AA167" i="1"/>
  <c r="Y160" i="1"/>
  <c r="AA153" i="1"/>
  <c r="Y146" i="1"/>
  <c r="W139" i="1"/>
  <c r="Y132" i="1"/>
  <c r="W125" i="1"/>
  <c r="AA117" i="1"/>
  <c r="W111" i="1"/>
  <c r="AA103" i="1"/>
  <c r="Y96" i="1"/>
  <c r="AA89" i="1"/>
  <c r="Y82" i="1"/>
  <c r="W75" i="1"/>
  <c r="Y68" i="1"/>
  <c r="W61" i="1"/>
  <c r="AA53" i="1"/>
  <c r="W47" i="1"/>
  <c r="AA39" i="1"/>
  <c r="Y32" i="1"/>
  <c r="AA25" i="1"/>
  <c r="Y18" i="1"/>
  <c r="W11" i="1"/>
  <c r="W43" i="1"/>
  <c r="W29" i="1"/>
  <c r="AA21" i="1"/>
  <c r="AA28" i="1"/>
  <c r="AA66" i="1"/>
  <c r="V81" i="1"/>
  <c r="X95" i="1"/>
  <c r="Y109" i="1"/>
  <c r="Z123" i="1"/>
  <c r="V138" i="1"/>
  <c r="W152" i="1"/>
  <c r="X166" i="1"/>
  <c r="Z180" i="1"/>
  <c r="X191" i="1"/>
  <c r="V202" i="1"/>
  <c r="AA20" i="1"/>
  <c r="Y63" i="1"/>
  <c r="X78" i="1"/>
  <c r="Z92" i="1"/>
  <c r="AA106" i="1"/>
  <c r="AA122" i="1"/>
  <c r="V137" i="1"/>
  <c r="X151" i="1"/>
  <c r="X174" i="1"/>
  <c r="X197" i="1"/>
  <c r="W158" i="1"/>
  <c r="W193" i="1"/>
  <c r="AA32" i="1"/>
  <c r="V72" i="1"/>
  <c r="Y91" i="1"/>
  <c r="V111" i="1"/>
  <c r="AA128" i="1"/>
  <c r="X148" i="1"/>
  <c r="V168" i="1"/>
  <c r="Y184" i="1"/>
  <c r="W199" i="1"/>
  <c r="Y165" i="1"/>
  <c r="V196" i="1"/>
  <c r="Y35" i="1"/>
  <c r="Z74" i="1"/>
  <c r="X92" i="1"/>
  <c r="Z113" i="1"/>
  <c r="X133" i="1"/>
  <c r="AA152" i="1"/>
  <c r="W189" i="1"/>
  <c r="V60" i="1"/>
  <c r="Z46" i="1"/>
  <c r="V32" i="1"/>
  <c r="X17" i="1"/>
  <c r="X7" i="1"/>
  <c r="V199" i="1"/>
  <c r="Z191" i="1"/>
  <c r="V185" i="1"/>
  <c r="Z176" i="1"/>
  <c r="AA166" i="1"/>
  <c r="V158" i="1"/>
  <c r="W148" i="1"/>
  <c r="X138" i="1"/>
  <c r="Y129" i="1"/>
  <c r="Z119" i="1"/>
  <c r="V110" i="1"/>
  <c r="V101" i="1"/>
  <c r="X91" i="1"/>
  <c r="Y81" i="1"/>
  <c r="Z72" i="1"/>
  <c r="V62" i="1"/>
  <c r="X47" i="1"/>
  <c r="V34" i="1"/>
  <c r="X19" i="1"/>
  <c r="Y8" i="1"/>
  <c r="AA200" i="1"/>
  <c r="Y193" i="1"/>
  <c r="W186" i="1"/>
  <c r="V179" i="1"/>
  <c r="X169" i="1"/>
  <c r="Y159" i="1"/>
  <c r="Z150" i="1"/>
  <c r="AA140" i="1"/>
  <c r="V131" i="1"/>
  <c r="W122" i="1"/>
  <c r="X112" i="1"/>
  <c r="Z102" i="1"/>
  <c r="Z93" i="1"/>
  <c r="V84" i="1"/>
  <c r="W74" i="1"/>
  <c r="X65" i="1"/>
  <c r="AA50" i="1"/>
  <c r="W36" i="1"/>
  <c r="AA22" i="1"/>
  <c r="Z63" i="1"/>
  <c r="X56" i="1"/>
  <c r="Z49" i="1"/>
  <c r="X42" i="1"/>
  <c r="V35" i="1"/>
  <c r="X28" i="1"/>
  <c r="V21" i="1"/>
  <c r="Z13" i="1"/>
  <c r="AA177" i="1"/>
  <c r="Y170" i="1"/>
  <c r="W163" i="1"/>
  <c r="Y156" i="1"/>
  <c r="W149" i="1"/>
  <c r="AA141" i="1"/>
  <c r="W135" i="1"/>
  <c r="AA127" i="1"/>
  <c r="Y120" i="1"/>
  <c r="AA113" i="1"/>
  <c r="Y106" i="1"/>
  <c r="W99" i="1"/>
  <c r="Y92" i="1"/>
  <c r="W85" i="1"/>
  <c r="AA77" i="1"/>
  <c r="W71" i="1"/>
  <c r="AA63" i="1"/>
  <c r="Y56" i="1"/>
  <c r="AA49" i="1"/>
  <c r="Y42" i="1"/>
  <c r="W35" i="1"/>
  <c r="Y28" i="1"/>
  <c r="W21" i="1"/>
  <c r="AA13" i="1"/>
  <c r="G10" i="10"/>
  <c r="J19" i="12" s="1"/>
  <c r="F19" i="12" s="1"/>
  <c r="V154" i="7"/>
  <c r="V151" i="7"/>
  <c r="V147" i="7"/>
  <c r="V140" i="7"/>
  <c r="V133" i="7"/>
  <c r="V126" i="7"/>
  <c r="V130" i="7"/>
  <c r="V119" i="7"/>
  <c r="V105" i="7"/>
  <c r="V109" i="7"/>
  <c r="V113" i="7"/>
  <c r="V102" i="7"/>
  <c r="V97" i="7"/>
  <c r="V86" i="7"/>
  <c r="V37" i="7"/>
  <c r="V14" i="7"/>
  <c r="Q6" i="7"/>
  <c r="Q7" i="7"/>
  <c r="P8" i="7"/>
  <c r="O9" i="7"/>
  <c r="N10" i="7"/>
  <c r="R10" i="7"/>
  <c r="Q11" i="7"/>
  <c r="P12" i="7"/>
  <c r="O13" i="7"/>
  <c r="N14" i="7"/>
  <c r="R14" i="7"/>
  <c r="Q15" i="7"/>
  <c r="Q16" i="7"/>
  <c r="P17" i="7"/>
  <c r="O18" i="7"/>
  <c r="N19" i="7"/>
  <c r="R19" i="7"/>
  <c r="Q20" i="7"/>
  <c r="P21" i="7"/>
  <c r="O22" i="7"/>
  <c r="N23" i="7"/>
  <c r="R23" i="7"/>
  <c r="Q24" i="7"/>
  <c r="P25" i="7"/>
  <c r="O26" i="7"/>
  <c r="N27" i="7"/>
  <c r="R27" i="7"/>
  <c r="Q28" i="7"/>
  <c r="P29" i="7"/>
  <c r="O30" i="7"/>
  <c r="N31" i="7"/>
  <c r="V196" i="7"/>
  <c r="V149" i="7"/>
  <c r="V153" i="7"/>
  <c r="V137" i="7"/>
  <c r="V142" i="7"/>
  <c r="V124" i="7"/>
  <c r="V128" i="7"/>
  <c r="V122" i="7"/>
  <c r="V116" i="7"/>
  <c r="V107" i="7"/>
  <c r="V111" i="7"/>
  <c r="V100" i="7"/>
  <c r="V104" i="7"/>
  <c r="V95" i="7"/>
  <c r="V84" i="7"/>
  <c r="V22" i="7"/>
  <c r="O6" i="7"/>
  <c r="O7" i="7"/>
  <c r="N8" i="7"/>
  <c r="R8" i="7"/>
  <c r="Q9" i="7"/>
  <c r="P10" i="7"/>
  <c r="O11" i="7"/>
  <c r="N12" i="7"/>
  <c r="R12" i="7"/>
  <c r="Q13" i="7"/>
  <c r="P14" i="7"/>
  <c r="O15" i="7"/>
  <c r="O16" i="7"/>
  <c r="N17" i="7"/>
  <c r="R17" i="7"/>
  <c r="Q18" i="7"/>
  <c r="P19" i="7"/>
  <c r="O20" i="7"/>
  <c r="N21" i="7"/>
  <c r="R21" i="7"/>
  <c r="Q22" i="7"/>
  <c r="P23" i="7"/>
  <c r="O24" i="7"/>
  <c r="N25" i="7"/>
  <c r="R25" i="7"/>
  <c r="Q26" i="7"/>
  <c r="P27" i="7"/>
  <c r="O28" i="7"/>
  <c r="N29" i="7"/>
  <c r="R29" i="7"/>
  <c r="Q30" i="7"/>
  <c r="P31" i="7"/>
  <c r="P32" i="7"/>
  <c r="O33" i="7"/>
  <c r="N34" i="7"/>
  <c r="R34" i="7"/>
  <c r="Q35" i="7"/>
  <c r="P36" i="7"/>
  <c r="O37" i="7"/>
  <c r="N38" i="7"/>
  <c r="R38" i="7"/>
  <c r="Q39" i="7"/>
  <c r="P40" i="7"/>
  <c r="O41" i="7"/>
  <c r="N42" i="7"/>
  <c r="R42" i="7"/>
  <c r="Q43" i="7"/>
  <c r="P44" i="7"/>
  <c r="O45" i="7"/>
  <c r="N46" i="7"/>
  <c r="R46" i="7"/>
  <c r="Q47" i="7"/>
  <c r="P48" i="7"/>
  <c r="O49" i="7"/>
  <c r="N50" i="7"/>
  <c r="R50" i="7"/>
  <c r="Q51" i="7"/>
  <c r="P52" i="7"/>
  <c r="O53" i="7"/>
  <c r="N54" i="7"/>
  <c r="R54" i="7"/>
  <c r="Q55" i="7"/>
  <c r="P56" i="7"/>
  <c r="O57" i="7"/>
  <c r="N58" i="7"/>
  <c r="R58" i="7"/>
  <c r="Q59" i="7"/>
  <c r="P60" i="7"/>
  <c r="O61" i="7"/>
  <c r="N62" i="7"/>
  <c r="R62" i="7"/>
  <c r="Q63" i="7"/>
  <c r="P64" i="7"/>
  <c r="O65" i="7"/>
  <c r="N66" i="7"/>
  <c r="R66" i="7"/>
  <c r="Q67" i="7"/>
  <c r="P68" i="7"/>
  <c r="O69" i="7"/>
  <c r="N70" i="7"/>
  <c r="R70" i="7"/>
  <c r="Q71" i="7"/>
  <c r="P72" i="7"/>
  <c r="O73" i="7"/>
  <c r="N74" i="7"/>
  <c r="R74" i="7"/>
  <c r="Q75" i="7"/>
  <c r="P76" i="7"/>
  <c r="O77" i="7"/>
  <c r="N78" i="7"/>
  <c r="R78" i="7"/>
  <c r="Q79" i="7"/>
  <c r="P80" i="7"/>
  <c r="O81" i="7"/>
  <c r="N82" i="7"/>
  <c r="R82" i="7"/>
  <c r="Q83" i="7"/>
  <c r="P84" i="7"/>
  <c r="O85" i="7"/>
  <c r="N86" i="7"/>
  <c r="R86" i="7"/>
  <c r="Q87" i="7"/>
  <c r="P88" i="7"/>
  <c r="O89" i="7"/>
  <c r="N90" i="7"/>
  <c r="R90" i="7"/>
  <c r="Q91" i="7"/>
  <c r="P92" i="7"/>
  <c r="O93" i="7"/>
  <c r="N94" i="7"/>
  <c r="R94" i="7"/>
  <c r="Q95" i="7"/>
  <c r="P96" i="7"/>
  <c r="O97" i="7"/>
  <c r="N98" i="7"/>
  <c r="R98" i="7"/>
  <c r="Q99" i="7"/>
  <c r="P100" i="7"/>
  <c r="O101" i="7"/>
  <c r="N102" i="7"/>
  <c r="R102" i="7"/>
  <c r="Q103" i="7"/>
  <c r="P104" i="7"/>
  <c r="O105" i="7"/>
  <c r="N106" i="7"/>
  <c r="R106" i="7"/>
  <c r="Q107" i="7"/>
  <c r="P108" i="7"/>
  <c r="O109" i="7"/>
  <c r="N110" i="7"/>
  <c r="R110" i="7"/>
  <c r="Q111" i="7"/>
  <c r="P112" i="7"/>
  <c r="O113" i="7"/>
  <c r="N114" i="7"/>
  <c r="R114" i="7"/>
  <c r="Q115" i="7"/>
  <c r="P116" i="7"/>
  <c r="O117" i="7"/>
  <c r="N118" i="7"/>
  <c r="R118" i="7"/>
  <c r="Q119" i="7"/>
  <c r="P120" i="7"/>
  <c r="O121" i="7"/>
  <c r="N122" i="7"/>
  <c r="R122" i="7"/>
  <c r="Q123" i="7"/>
  <c r="P124" i="7"/>
  <c r="O125" i="7"/>
  <c r="N126" i="7"/>
  <c r="R126" i="7"/>
  <c r="Q127" i="7"/>
  <c r="P128" i="7"/>
  <c r="O129" i="7"/>
  <c r="N130" i="7"/>
  <c r="R130" i="7"/>
  <c r="Q131" i="7"/>
  <c r="P132" i="7"/>
  <c r="O133" i="7"/>
  <c r="N134" i="7"/>
  <c r="R134" i="7"/>
  <c r="Q135" i="7"/>
  <c r="P136" i="7"/>
  <c r="O137" i="7"/>
  <c r="N138" i="7"/>
  <c r="R138" i="7"/>
  <c r="Q139" i="7"/>
  <c r="P140" i="7"/>
  <c r="O141" i="7"/>
  <c r="N142" i="7"/>
  <c r="R142" i="7"/>
  <c r="Q143" i="7"/>
  <c r="P144" i="7"/>
  <c r="O145" i="7"/>
  <c r="N146" i="7"/>
  <c r="R146" i="7"/>
  <c r="Q147" i="7"/>
  <c r="P148" i="7"/>
  <c r="O149" i="7"/>
  <c r="N150" i="7"/>
  <c r="R150" i="7"/>
  <c r="Q151" i="7"/>
  <c r="P152" i="7"/>
  <c r="O153" i="7"/>
  <c r="N154" i="7"/>
  <c r="R154" i="7"/>
  <c r="Q155" i="7"/>
  <c r="P156" i="7"/>
  <c r="O157" i="7"/>
  <c r="N158" i="7"/>
  <c r="R158" i="7"/>
  <c r="Q159" i="7"/>
  <c r="P160" i="7"/>
  <c r="O161" i="7"/>
  <c r="N162" i="7"/>
  <c r="R162" i="7"/>
  <c r="Q163" i="7"/>
  <c r="P164" i="7"/>
  <c r="O165" i="7"/>
  <c r="N166" i="7"/>
  <c r="R166" i="7"/>
  <c r="Q167" i="7"/>
  <c r="P168" i="7"/>
  <c r="O169" i="7"/>
  <c r="N170" i="7"/>
  <c r="R170" i="7"/>
  <c r="Q171" i="7"/>
  <c r="P172" i="7"/>
  <c r="O173" i="7"/>
  <c r="N174" i="7"/>
  <c r="R174" i="7"/>
  <c r="Q175" i="7"/>
  <c r="P176" i="7"/>
  <c r="O177" i="7"/>
  <c r="N178" i="7"/>
  <c r="R178" i="7"/>
  <c r="Q179" i="7"/>
  <c r="P180" i="7"/>
  <c r="O181" i="7"/>
  <c r="N182" i="7"/>
  <c r="R182" i="7"/>
  <c r="Q183" i="7"/>
  <c r="P184" i="7"/>
  <c r="O185" i="7"/>
  <c r="N186" i="7"/>
  <c r="R186" i="7"/>
  <c r="Q187" i="7"/>
  <c r="P188" i="7"/>
  <c r="O189" i="7"/>
  <c r="N190" i="7"/>
  <c r="R190" i="7"/>
  <c r="Q191" i="7"/>
  <c r="P192" i="7"/>
  <c r="O193" i="7"/>
  <c r="N194" i="7"/>
  <c r="R194" i="7"/>
  <c r="Q195" i="7"/>
  <c r="P196" i="7"/>
  <c r="O197" i="7"/>
  <c r="N198" i="7"/>
  <c r="V152" i="7"/>
  <c r="V141" i="7"/>
  <c r="V127" i="7"/>
  <c r="V117" i="7"/>
  <c r="V110" i="7"/>
  <c r="V103" i="7"/>
  <c r="V85" i="7"/>
  <c r="N6" i="7"/>
  <c r="R7" i="7"/>
  <c r="P9" i="7"/>
  <c r="N11" i="7"/>
  <c r="Q12" i="7"/>
  <c r="O14" i="7"/>
  <c r="N16" i="7"/>
  <c r="Q17" i="7"/>
  <c r="O19" i="7"/>
  <c r="R20" i="7"/>
  <c r="P22" i="7"/>
  <c r="N24" i="7"/>
  <c r="Q25" i="7"/>
  <c r="O27" i="7"/>
  <c r="R28" i="7"/>
  <c r="P30" i="7"/>
  <c r="N32" i="7"/>
  <c r="N33" i="7"/>
  <c r="O34" i="7"/>
  <c r="O35" i="7"/>
  <c r="O36" i="7"/>
  <c r="P37" i="7"/>
  <c r="P38" i="7"/>
  <c r="P39" i="7"/>
  <c r="Q40" i="7"/>
  <c r="Q41" i="7"/>
  <c r="Q42" i="7"/>
  <c r="R43" i="7"/>
  <c r="R44" i="7"/>
  <c r="R45" i="7"/>
  <c r="N47" i="7"/>
  <c r="N48" i="7"/>
  <c r="N49" i="7"/>
  <c r="O50" i="7"/>
  <c r="O51" i="7"/>
  <c r="O52" i="7"/>
  <c r="P53" i="7"/>
  <c r="P54" i="7"/>
  <c r="P55" i="7"/>
  <c r="Q56" i="7"/>
  <c r="Q57" i="7"/>
  <c r="Q58" i="7"/>
  <c r="R59" i="7"/>
  <c r="R60" i="7"/>
  <c r="R61" i="7"/>
  <c r="N63" i="7"/>
  <c r="N64" i="7"/>
  <c r="N65" i="7"/>
  <c r="O66" i="7"/>
  <c r="O67" i="7"/>
  <c r="O68" i="7"/>
  <c r="P69" i="7"/>
  <c r="P70" i="7"/>
  <c r="P71" i="7"/>
  <c r="Q72" i="7"/>
  <c r="Q73" i="7"/>
  <c r="Q74" i="7"/>
  <c r="R75" i="7"/>
  <c r="R76" i="7"/>
  <c r="R77" i="7"/>
  <c r="N79" i="7"/>
  <c r="N80" i="7"/>
  <c r="N81" i="7"/>
  <c r="O82" i="7"/>
  <c r="O83" i="7"/>
  <c r="O84" i="7"/>
  <c r="P85" i="7"/>
  <c r="P86" i="7"/>
  <c r="P87" i="7"/>
  <c r="Q88" i="7"/>
  <c r="Q89" i="7"/>
  <c r="Q90" i="7"/>
  <c r="R91" i="7"/>
  <c r="R92" i="7"/>
  <c r="R93" i="7"/>
  <c r="N95" i="7"/>
  <c r="N96" i="7"/>
  <c r="N97" i="7"/>
  <c r="O98" i="7"/>
  <c r="O99" i="7"/>
  <c r="O100" i="7"/>
  <c r="P101" i="7"/>
  <c r="P102" i="7"/>
  <c r="P103" i="7"/>
  <c r="Q104" i="7"/>
  <c r="Q105" i="7"/>
  <c r="Q106" i="7"/>
  <c r="R107" i="7"/>
  <c r="R108" i="7"/>
  <c r="R109" i="7"/>
  <c r="N111" i="7"/>
  <c r="N112" i="7"/>
  <c r="N113" i="7"/>
  <c r="O114" i="7"/>
  <c r="O115" i="7"/>
  <c r="O116" i="7"/>
  <c r="P117" i="7"/>
  <c r="P118" i="7"/>
  <c r="P119" i="7"/>
  <c r="Q120" i="7"/>
  <c r="Q121" i="7"/>
  <c r="Q122" i="7"/>
  <c r="R123" i="7"/>
  <c r="R124" i="7"/>
  <c r="R125" i="7"/>
  <c r="N127" i="7"/>
  <c r="N128" i="7"/>
  <c r="N129" i="7"/>
  <c r="O130" i="7"/>
  <c r="O131" i="7"/>
  <c r="O132" i="7"/>
  <c r="P133" i="7"/>
  <c r="P134" i="7"/>
  <c r="P135" i="7"/>
  <c r="Q136" i="7"/>
  <c r="Q137" i="7"/>
  <c r="Q138" i="7"/>
  <c r="R139" i="7"/>
  <c r="R140" i="7"/>
  <c r="R141" i="7"/>
  <c r="N143" i="7"/>
  <c r="N144" i="7"/>
  <c r="N145" i="7"/>
  <c r="O146" i="7"/>
  <c r="O147" i="7"/>
  <c r="O148" i="7"/>
  <c r="P149" i="7"/>
  <c r="P150" i="7"/>
  <c r="P151" i="7"/>
  <c r="Q152" i="7"/>
  <c r="Q153" i="7"/>
  <c r="Q154" i="7"/>
  <c r="R155" i="7"/>
  <c r="R156" i="7"/>
  <c r="R157" i="7"/>
  <c r="N159" i="7"/>
  <c r="N160" i="7"/>
  <c r="N161" i="7"/>
  <c r="O162" i="7"/>
  <c r="O163" i="7"/>
  <c r="O164" i="7"/>
  <c r="P165" i="7"/>
  <c r="P166" i="7"/>
  <c r="P167" i="7"/>
  <c r="Q168" i="7"/>
  <c r="Q169" i="7"/>
  <c r="Q170" i="7"/>
  <c r="R171" i="7"/>
  <c r="R172" i="7"/>
  <c r="R173" i="7"/>
  <c r="N175" i="7"/>
  <c r="N176" i="7"/>
  <c r="N177" i="7"/>
  <c r="O178" i="7"/>
  <c r="O179" i="7"/>
  <c r="O180" i="7"/>
  <c r="P181" i="7"/>
  <c r="P182" i="7"/>
  <c r="P183" i="7"/>
  <c r="Q184" i="7"/>
  <c r="Q185" i="7"/>
  <c r="Q186" i="7"/>
  <c r="R187" i="7"/>
  <c r="R188" i="7"/>
  <c r="R189" i="7"/>
  <c r="N191" i="7"/>
  <c r="N192" i="7"/>
  <c r="N193" i="7"/>
  <c r="O194" i="7"/>
  <c r="O195" i="7"/>
  <c r="O196" i="7"/>
  <c r="P197" i="7"/>
  <c r="P198" i="7"/>
  <c r="O199" i="7"/>
  <c r="N200" i="7"/>
  <c r="R200" i="7"/>
  <c r="Q201" i="7"/>
  <c r="P202" i="7"/>
  <c r="O203" i="7"/>
  <c r="N204" i="7"/>
  <c r="R204" i="7"/>
  <c r="V138" i="7"/>
  <c r="N30" i="7"/>
  <c r="N35" i="7"/>
  <c r="N37" i="7"/>
  <c r="O39" i="7"/>
  <c r="P41" i="7"/>
  <c r="P43" i="7"/>
  <c r="Q45" i="7"/>
  <c r="R47" i="7"/>
  <c r="R49" i="7"/>
  <c r="N52" i="7"/>
  <c r="O54" i="7"/>
  <c r="O56" i="7"/>
  <c r="P58" i="7"/>
  <c r="Q60" i="7"/>
  <c r="Q62" i="7"/>
  <c r="R65" i="7"/>
  <c r="N68" i="7"/>
  <c r="O70" i="7"/>
  <c r="O72" i="7"/>
  <c r="P74" i="7"/>
  <c r="Q76" i="7"/>
  <c r="Q78" i="7"/>
  <c r="R80" i="7"/>
  <c r="N83" i="7"/>
  <c r="N85" i="7"/>
  <c r="O87" i="7"/>
  <c r="P89" i="7"/>
  <c r="P91" i="7"/>
  <c r="Q93" i="7"/>
  <c r="R95" i="7"/>
  <c r="R97" i="7"/>
  <c r="N100" i="7"/>
  <c r="O102" i="7"/>
  <c r="O104" i="7"/>
  <c r="P106" i="7"/>
  <c r="Q108" i="7"/>
  <c r="Q110" i="7"/>
  <c r="R112" i="7"/>
  <c r="N115" i="7"/>
  <c r="N117" i="7"/>
  <c r="O119" i="7"/>
  <c r="P121" i="7"/>
  <c r="P123" i="7"/>
  <c r="Q125" i="7"/>
  <c r="R127" i="7"/>
  <c r="R129" i="7"/>
  <c r="N132" i="7"/>
  <c r="O135" i="7"/>
  <c r="P137" i="7"/>
  <c r="P139" i="7"/>
  <c r="Q141" i="7"/>
  <c r="R143" i="7"/>
  <c r="R145" i="7"/>
  <c r="N148" i="7"/>
  <c r="O150" i="7"/>
  <c r="O152" i="7"/>
  <c r="P154" i="7"/>
  <c r="Q156" i="7"/>
  <c r="Q158" i="7"/>
  <c r="R160" i="7"/>
  <c r="N163" i="7"/>
  <c r="N165" i="7"/>
  <c r="O167" i="7"/>
  <c r="V183" i="7"/>
  <c r="V146" i="7"/>
  <c r="V143" i="7"/>
  <c r="V129" i="7"/>
  <c r="V115" i="7"/>
  <c r="V112" i="7"/>
  <c r="V98" i="7"/>
  <c r="V38" i="7"/>
  <c r="P6" i="7"/>
  <c r="O8" i="7"/>
  <c r="R9" i="7"/>
  <c r="P11" i="7"/>
  <c r="N13" i="7"/>
  <c r="Q14" i="7"/>
  <c r="P16" i="7"/>
  <c r="N18" i="7"/>
  <c r="Q19" i="7"/>
  <c r="O21" i="7"/>
  <c r="R22" i="7"/>
  <c r="P24" i="7"/>
  <c r="N26" i="7"/>
  <c r="Q27" i="7"/>
  <c r="O29" i="7"/>
  <c r="R30" i="7"/>
  <c r="O32" i="7"/>
  <c r="P33" i="7"/>
  <c r="P34" i="7"/>
  <c r="P35" i="7"/>
  <c r="Q36" i="7"/>
  <c r="Q37" i="7"/>
  <c r="Q38" i="7"/>
  <c r="R39" i="7"/>
  <c r="R40" i="7"/>
  <c r="R41" i="7"/>
  <c r="N43" i="7"/>
  <c r="N44" i="7"/>
  <c r="N45" i="7"/>
  <c r="O46" i="7"/>
  <c r="O47" i="7"/>
  <c r="O48" i="7"/>
  <c r="P49" i="7"/>
  <c r="P50" i="7"/>
  <c r="P51" i="7"/>
  <c r="Q52" i="7"/>
  <c r="Q53" i="7"/>
  <c r="Q54" i="7"/>
  <c r="R55" i="7"/>
  <c r="R56" i="7"/>
  <c r="R57" i="7"/>
  <c r="N59" i="7"/>
  <c r="N60" i="7"/>
  <c r="N61" i="7"/>
  <c r="O62" i="7"/>
  <c r="O63" i="7"/>
  <c r="O64" i="7"/>
  <c r="P65" i="7"/>
  <c r="P66" i="7"/>
  <c r="P67" i="7"/>
  <c r="Q68" i="7"/>
  <c r="Q69" i="7"/>
  <c r="Q70" i="7"/>
  <c r="R71" i="7"/>
  <c r="R72" i="7"/>
  <c r="R73" i="7"/>
  <c r="N75" i="7"/>
  <c r="N76" i="7"/>
  <c r="N77" i="7"/>
  <c r="O78" i="7"/>
  <c r="O79" i="7"/>
  <c r="O80" i="7"/>
  <c r="P81" i="7"/>
  <c r="P82" i="7"/>
  <c r="P83" i="7"/>
  <c r="Q84" i="7"/>
  <c r="Q85" i="7"/>
  <c r="Q86" i="7"/>
  <c r="R87" i="7"/>
  <c r="R88" i="7"/>
  <c r="R89" i="7"/>
  <c r="N91" i="7"/>
  <c r="N92" i="7"/>
  <c r="N93" i="7"/>
  <c r="O94" i="7"/>
  <c r="O95" i="7"/>
  <c r="O96" i="7"/>
  <c r="P97" i="7"/>
  <c r="P98" i="7"/>
  <c r="P99" i="7"/>
  <c r="Q100" i="7"/>
  <c r="Q101" i="7"/>
  <c r="Q102" i="7"/>
  <c r="R103" i="7"/>
  <c r="R104" i="7"/>
  <c r="R105" i="7"/>
  <c r="N107" i="7"/>
  <c r="N108" i="7"/>
  <c r="N109" i="7"/>
  <c r="O110" i="7"/>
  <c r="O111" i="7"/>
  <c r="O112" i="7"/>
  <c r="P113" i="7"/>
  <c r="P114" i="7"/>
  <c r="P115" i="7"/>
  <c r="Q116" i="7"/>
  <c r="Q117" i="7"/>
  <c r="Q118" i="7"/>
  <c r="R119" i="7"/>
  <c r="R120" i="7"/>
  <c r="R121" i="7"/>
  <c r="N123" i="7"/>
  <c r="N124" i="7"/>
  <c r="N125" i="7"/>
  <c r="O126" i="7"/>
  <c r="O127" i="7"/>
  <c r="O128" i="7"/>
  <c r="P129" i="7"/>
  <c r="P130" i="7"/>
  <c r="P131" i="7"/>
  <c r="Q132" i="7"/>
  <c r="Q133" i="7"/>
  <c r="Q134" i="7"/>
  <c r="R135" i="7"/>
  <c r="R136" i="7"/>
  <c r="R137" i="7"/>
  <c r="N139" i="7"/>
  <c r="N140" i="7"/>
  <c r="N141" i="7"/>
  <c r="O142" i="7"/>
  <c r="O143" i="7"/>
  <c r="O144" i="7"/>
  <c r="P145" i="7"/>
  <c r="P146" i="7"/>
  <c r="P147" i="7"/>
  <c r="Q148" i="7"/>
  <c r="Q149" i="7"/>
  <c r="Q150" i="7"/>
  <c r="R151" i="7"/>
  <c r="R152" i="7"/>
  <c r="R153" i="7"/>
  <c r="N155" i="7"/>
  <c r="N156" i="7"/>
  <c r="N157" i="7"/>
  <c r="O158" i="7"/>
  <c r="O159" i="7"/>
  <c r="O160" i="7"/>
  <c r="P161" i="7"/>
  <c r="P162" i="7"/>
  <c r="P163" i="7"/>
  <c r="Q164" i="7"/>
  <c r="Q165" i="7"/>
  <c r="Q166" i="7"/>
  <c r="R167" i="7"/>
  <c r="R168" i="7"/>
  <c r="R169" i="7"/>
  <c r="N171" i="7"/>
  <c r="N172" i="7"/>
  <c r="N173" i="7"/>
  <c r="O174" i="7"/>
  <c r="O175" i="7"/>
  <c r="O176" i="7"/>
  <c r="P177" i="7"/>
  <c r="P178" i="7"/>
  <c r="P179" i="7"/>
  <c r="Q180" i="7"/>
  <c r="Q181" i="7"/>
  <c r="Q182" i="7"/>
  <c r="R183" i="7"/>
  <c r="R184" i="7"/>
  <c r="R185" i="7"/>
  <c r="N187" i="7"/>
  <c r="N188" i="7"/>
  <c r="N189" i="7"/>
  <c r="O190" i="7"/>
  <c r="O191" i="7"/>
  <c r="O192" i="7"/>
  <c r="P193" i="7"/>
  <c r="P194" i="7"/>
  <c r="P195" i="7"/>
  <c r="Q196" i="7"/>
  <c r="Q197" i="7"/>
  <c r="Q198" i="7"/>
  <c r="P199" i="7"/>
  <c r="O200" i="7"/>
  <c r="N201" i="7"/>
  <c r="R201" i="7"/>
  <c r="Q202" i="7"/>
  <c r="P203" i="7"/>
  <c r="O204" i="7"/>
  <c r="O5" i="7"/>
  <c r="V150" i="7"/>
  <c r="V125" i="7"/>
  <c r="V121" i="7"/>
  <c r="V108" i="7"/>
  <c r="V101" i="7"/>
  <c r="V92" i="7"/>
  <c r="V21" i="7"/>
  <c r="P7" i="7"/>
  <c r="N9" i="7"/>
  <c r="Q10" i="7"/>
  <c r="O12" i="7"/>
  <c r="R13" i="7"/>
  <c r="P15" i="7"/>
  <c r="O17" i="7"/>
  <c r="R18" i="7"/>
  <c r="P20" i="7"/>
  <c r="N22" i="7"/>
  <c r="Q23" i="7"/>
  <c r="O25" i="7"/>
  <c r="R26" i="7"/>
  <c r="P28" i="7"/>
  <c r="Q31" i="7"/>
  <c r="R32" i="7"/>
  <c r="R33" i="7"/>
  <c r="N36" i="7"/>
  <c r="O38" i="7"/>
  <c r="O40" i="7"/>
  <c r="P42" i="7"/>
  <c r="Q44" i="7"/>
  <c r="Q46" i="7"/>
  <c r="R48" i="7"/>
  <c r="N51" i="7"/>
  <c r="N53" i="7"/>
  <c r="O55" i="7"/>
  <c r="P57" i="7"/>
  <c r="P59" i="7"/>
  <c r="Q61" i="7"/>
  <c r="R63" i="7"/>
  <c r="R64" i="7"/>
  <c r="N67" i="7"/>
  <c r="N69" i="7"/>
  <c r="O71" i="7"/>
  <c r="P73" i="7"/>
  <c r="P75" i="7"/>
  <c r="Q77" i="7"/>
  <c r="R79" i="7"/>
  <c r="R81" i="7"/>
  <c r="N84" i="7"/>
  <c r="O86" i="7"/>
  <c r="O88" i="7"/>
  <c r="P90" i="7"/>
  <c r="Q92" i="7"/>
  <c r="Q94" i="7"/>
  <c r="R96" i="7"/>
  <c r="N99" i="7"/>
  <c r="N101" i="7"/>
  <c r="O103" i="7"/>
  <c r="P105" i="7"/>
  <c r="P107" i="7"/>
  <c r="Q109" i="7"/>
  <c r="R111" i="7"/>
  <c r="R113" i="7"/>
  <c r="N116" i="7"/>
  <c r="O118" i="7"/>
  <c r="O120" i="7"/>
  <c r="P122" i="7"/>
  <c r="Q124" i="7"/>
  <c r="Q126" i="7"/>
  <c r="R128" i="7"/>
  <c r="N131" i="7"/>
  <c r="N133" i="7"/>
  <c r="O134" i="7"/>
  <c r="O136" i="7"/>
  <c r="P138" i="7"/>
  <c r="Q140" i="7"/>
  <c r="Q142" i="7"/>
  <c r="R144" i="7"/>
  <c r="N147" i="7"/>
  <c r="N149" i="7"/>
  <c r="O151" i="7"/>
  <c r="P153" i="7"/>
  <c r="P155" i="7"/>
  <c r="Q157" i="7"/>
  <c r="R159" i="7"/>
  <c r="R161" i="7"/>
  <c r="N164" i="7"/>
  <c r="O166" i="7"/>
  <c r="O168" i="7"/>
  <c r="P170" i="7"/>
  <c r="V96" i="7"/>
  <c r="O90" i="7"/>
  <c r="N103" i="7"/>
  <c r="R115" i="7"/>
  <c r="O124" i="7"/>
  <c r="R132" i="7"/>
  <c r="P141" i="7"/>
  <c r="R149" i="7"/>
  <c r="P158" i="7"/>
  <c r="N167" i="7"/>
  <c r="Q172" i="7"/>
  <c r="R176" i="7"/>
  <c r="N181" i="7"/>
  <c r="P185" i="7"/>
  <c r="Q189" i="7"/>
  <c r="R193" i="7"/>
  <c r="O198" i="7"/>
  <c r="P201" i="7"/>
  <c r="Q204" i="7"/>
  <c r="V145" i="7"/>
  <c r="V99" i="7"/>
  <c r="Q8" i="7"/>
  <c r="N15" i="7"/>
  <c r="Q21" i="7"/>
  <c r="N28" i="7"/>
  <c r="Q33" i="7"/>
  <c r="R37" i="7"/>
  <c r="O42" i="7"/>
  <c r="P46" i="7"/>
  <c r="Q50" i="7"/>
  <c r="N55" i="7"/>
  <c r="O59" i="7"/>
  <c r="P63" i="7"/>
  <c r="R67" i="7"/>
  <c r="N72" i="7"/>
  <c r="O76" i="7"/>
  <c r="Q80" i="7"/>
  <c r="R84" i="7"/>
  <c r="N89" i="7"/>
  <c r="P93" i="7"/>
  <c r="Q97" i="7"/>
  <c r="R101" i="7"/>
  <c r="O106" i="7"/>
  <c r="P110" i="7"/>
  <c r="Q114" i="7"/>
  <c r="N119" i="7"/>
  <c r="O123" i="7"/>
  <c r="P127" i="7"/>
  <c r="R131" i="7"/>
  <c r="N136" i="7"/>
  <c r="O140" i="7"/>
  <c r="Q144" i="7"/>
  <c r="R148" i="7"/>
  <c r="N153" i="7"/>
  <c r="P157" i="7"/>
  <c r="Q161" i="7"/>
  <c r="R165" i="7"/>
  <c r="P169" i="7"/>
  <c r="O172" i="7"/>
  <c r="P174" i="7"/>
  <c r="Q176" i="7"/>
  <c r="Q178" i="7"/>
  <c r="R180" i="7"/>
  <c r="N183" i="7"/>
  <c r="N185" i="7"/>
  <c r="O187" i="7"/>
  <c r="P189" i="7"/>
  <c r="P191" i="7"/>
  <c r="Q193" i="7"/>
  <c r="R195" i="7"/>
  <c r="R197" i="7"/>
  <c r="Q199" i="7"/>
  <c r="O201" i="7"/>
  <c r="R202" i="7"/>
  <c r="P204" i="7"/>
  <c r="V148" i="7"/>
  <c r="V106" i="7"/>
  <c r="N7" i="7"/>
  <c r="P13" i="7"/>
  <c r="N20" i="7"/>
  <c r="P26" i="7"/>
  <c r="Q32" i="7"/>
  <c r="R36" i="7"/>
  <c r="N41" i="7"/>
  <c r="P45" i="7"/>
  <c r="Q49" i="7"/>
  <c r="R53" i="7"/>
  <c r="O58" i="7"/>
  <c r="P62" i="7"/>
  <c r="Q66" i="7"/>
  <c r="N71" i="7"/>
  <c r="O75" i="7"/>
  <c r="P79" i="7"/>
  <c r="R83" i="7"/>
  <c r="N88" i="7"/>
  <c r="O92" i="7"/>
  <c r="Q96" i="7"/>
  <c r="R100" i="7"/>
  <c r="N105" i="7"/>
  <c r="P109" i="7"/>
  <c r="Q113" i="7"/>
  <c r="R117" i="7"/>
  <c r="O122" i="7"/>
  <c r="P126" i="7"/>
  <c r="Q130" i="7"/>
  <c r="N135" i="7"/>
  <c r="O139" i="7"/>
  <c r="P143" i="7"/>
  <c r="R147" i="7"/>
  <c r="N152" i="7"/>
  <c r="O156" i="7"/>
  <c r="Q160" i="7"/>
  <c r="R164" i="7"/>
  <c r="N169" i="7"/>
  <c r="P171" i="7"/>
  <c r="Q173" i="7"/>
  <c r="R175" i="7"/>
  <c r="R177" i="7"/>
  <c r="N180" i="7"/>
  <c r="O182" i="7"/>
  <c r="O184" i="7"/>
  <c r="P186" i="7"/>
  <c r="Q188" i="7"/>
  <c r="Q190" i="7"/>
  <c r="R192" i="7"/>
  <c r="N195" i="7"/>
  <c r="N197" i="7"/>
  <c r="N199" i="7"/>
  <c r="Q200" i="7"/>
  <c r="O202" i="7"/>
  <c r="R203" i="7"/>
  <c r="Q5" i="7"/>
  <c r="V131" i="7"/>
  <c r="V30" i="7"/>
  <c r="R11" i="7"/>
  <c r="P18" i="7"/>
  <c r="R24" i="7"/>
  <c r="O31" i="7"/>
  <c r="R35" i="7"/>
  <c r="N40" i="7"/>
  <c r="O44" i="7"/>
  <c r="Q48" i="7"/>
  <c r="R52" i="7"/>
  <c r="N57" i="7"/>
  <c r="P61" i="7"/>
  <c r="Q65" i="7"/>
  <c r="R69" i="7"/>
  <c r="O74" i="7"/>
  <c r="P78" i="7"/>
  <c r="Q82" i="7"/>
  <c r="N87" i="7"/>
  <c r="O91" i="7"/>
  <c r="P95" i="7"/>
  <c r="R99" i="7"/>
  <c r="N104" i="7"/>
  <c r="O108" i="7"/>
  <c r="Q112" i="7"/>
  <c r="R116" i="7"/>
  <c r="N121" i="7"/>
  <c r="P125" i="7"/>
  <c r="Q129" i="7"/>
  <c r="R133" i="7"/>
  <c r="O138" i="7"/>
  <c r="P142" i="7"/>
  <c r="Q146" i="7"/>
  <c r="N151" i="7"/>
  <c r="O155" i="7"/>
  <c r="P159" i="7"/>
  <c r="R163" i="7"/>
  <c r="N168" i="7"/>
  <c r="O171" i="7"/>
  <c r="P173" i="7"/>
  <c r="P175" i="7"/>
  <c r="Q177" i="7"/>
  <c r="R179" i="7"/>
  <c r="R181" i="7"/>
  <c r="N184" i="7"/>
  <c r="O186" i="7"/>
  <c r="O188" i="7"/>
  <c r="P190" i="7"/>
  <c r="Q192" i="7"/>
  <c r="Q194" i="7"/>
  <c r="R196" i="7"/>
  <c r="R198" i="7"/>
  <c r="P200" i="7"/>
  <c r="N202" i="7"/>
  <c r="Q203" i="7"/>
  <c r="P5" i="7"/>
  <c r="V134" i="7"/>
  <c r="O10" i="7"/>
  <c r="R16" i="7"/>
  <c r="O23" i="7"/>
  <c r="Q29" i="7"/>
  <c r="Q34" i="7"/>
  <c r="N39" i="7"/>
  <c r="O43" i="7"/>
  <c r="P47" i="7"/>
  <c r="R51" i="7"/>
  <c r="N56" i="7"/>
  <c r="O60" i="7"/>
  <c r="Q64" i="7"/>
  <c r="R68" i="7"/>
  <c r="N73" i="7"/>
  <c r="P77" i="7"/>
  <c r="Q81" i="7"/>
  <c r="R85" i="7"/>
  <c r="P94" i="7"/>
  <c r="Q98" i="7"/>
  <c r="O107" i="7"/>
  <c r="P111" i="7"/>
  <c r="N120" i="7"/>
  <c r="Q128" i="7"/>
  <c r="N137" i="7"/>
  <c r="Q145" i="7"/>
  <c r="O154" i="7"/>
  <c r="Q162" i="7"/>
  <c r="O170" i="7"/>
  <c r="Q174" i="7"/>
  <c r="N179" i="7"/>
  <c r="O183" i="7"/>
  <c r="P187" i="7"/>
  <c r="R191" i="7"/>
  <c r="N196" i="7"/>
  <c r="R199" i="7"/>
  <c r="N203" i="7"/>
  <c r="AA11" i="1"/>
  <c r="Y14" i="1"/>
  <c r="W17" i="1"/>
  <c r="AA19" i="1"/>
  <c r="Y22" i="1"/>
  <c r="W25" i="1"/>
  <c r="AA27" i="1"/>
  <c r="Y30" i="1"/>
  <c r="W33" i="1"/>
  <c r="AA35" i="1"/>
  <c r="Y38" i="1"/>
  <c r="W41" i="1"/>
  <c r="AA43" i="1"/>
  <c r="Y46" i="1"/>
  <c r="W49" i="1"/>
  <c r="AA51" i="1"/>
  <c r="Y54" i="1"/>
  <c r="W57" i="1"/>
  <c r="AA59" i="1"/>
  <c r="Y62" i="1"/>
  <c r="W65" i="1"/>
  <c r="AA67" i="1"/>
  <c r="Y70" i="1"/>
  <c r="W73" i="1"/>
  <c r="AA75" i="1"/>
  <c r="Y78" i="1"/>
  <c r="W81" i="1"/>
  <c r="AA83" i="1"/>
  <c r="Y86" i="1"/>
  <c r="W89" i="1"/>
  <c r="AA91" i="1"/>
  <c r="Y94" i="1"/>
  <c r="W97" i="1"/>
  <c r="AA99" i="1"/>
  <c r="Y102" i="1"/>
  <c r="W105" i="1"/>
  <c r="AA107" i="1"/>
  <c r="Y110" i="1"/>
  <c r="W113" i="1"/>
  <c r="AA115" i="1"/>
  <c r="Y118" i="1"/>
  <c r="W121" i="1"/>
  <c r="AA123" i="1"/>
  <c r="Y126" i="1"/>
  <c r="W129" i="1"/>
  <c r="AA131" i="1"/>
  <c r="Y134" i="1"/>
  <c r="W137" i="1"/>
  <c r="AA139" i="1"/>
  <c r="Y142" i="1"/>
  <c r="W145" i="1"/>
  <c r="AA147" i="1"/>
  <c r="Y150" i="1"/>
  <c r="W153" i="1"/>
  <c r="AA155" i="1"/>
  <c r="Y158" i="1"/>
  <c r="W161" i="1"/>
  <c r="AA163" i="1"/>
  <c r="Y166" i="1"/>
  <c r="W169" i="1"/>
  <c r="AA171" i="1"/>
  <c r="Y174" i="1"/>
  <c r="W177" i="1"/>
  <c r="AA179" i="1"/>
  <c r="Z11" i="1"/>
  <c r="X14" i="1"/>
  <c r="V17" i="1"/>
  <c r="Z19" i="1"/>
  <c r="X22" i="1"/>
  <c r="V25" i="1"/>
  <c r="Z27" i="1"/>
  <c r="X30" i="1"/>
  <c r="V33" i="1"/>
  <c r="Z35" i="1"/>
  <c r="X38" i="1"/>
  <c r="V41" i="1"/>
  <c r="Z43" i="1"/>
  <c r="X46" i="1"/>
  <c r="V49" i="1"/>
  <c r="Z51" i="1"/>
  <c r="X54" i="1"/>
  <c r="V57" i="1"/>
  <c r="Z59" i="1"/>
  <c r="X62" i="1"/>
  <c r="AA10" i="1"/>
  <c r="W16" i="1"/>
  <c r="Y21" i="1"/>
  <c r="AA26" i="1"/>
  <c r="W32" i="1"/>
  <c r="Y37" i="1"/>
  <c r="AA42" i="1"/>
  <c r="W48" i="1"/>
  <c r="Y53" i="1"/>
  <c r="AA58" i="1"/>
  <c r="W64" i="1"/>
  <c r="V68" i="1"/>
  <c r="Y71" i="1"/>
  <c r="V75" i="1"/>
  <c r="Z78" i="1"/>
  <c r="W82" i="1"/>
  <c r="Z85" i="1"/>
  <c r="X89" i="1"/>
  <c r="AA92" i="1"/>
  <c r="X96" i="1"/>
  <c r="V100" i="1"/>
  <c r="Y103" i="1"/>
  <c r="V107" i="1"/>
  <c r="Z110" i="1"/>
  <c r="W114" i="1"/>
  <c r="Z117" i="1"/>
  <c r="X121" i="1"/>
  <c r="AA124" i="1"/>
  <c r="X128" i="1"/>
  <c r="V132" i="1"/>
  <c r="Y135" i="1"/>
  <c r="V139" i="1"/>
  <c r="Z142" i="1"/>
  <c r="W146" i="1"/>
  <c r="Z149" i="1"/>
  <c r="X153" i="1"/>
  <c r="AA156" i="1"/>
  <c r="X160" i="1"/>
  <c r="V164" i="1"/>
  <c r="Y167" i="1"/>
  <c r="V171" i="1"/>
  <c r="Z174" i="1"/>
  <c r="W178" i="1"/>
  <c r="Y181" i="1"/>
  <c r="W184" i="1"/>
  <c r="AA186" i="1"/>
  <c r="Y189" i="1"/>
  <c r="W192" i="1"/>
  <c r="AA194" i="1"/>
  <c r="Y197" i="1"/>
  <c r="W200" i="1"/>
  <c r="AA202" i="1"/>
  <c r="Y6" i="1"/>
  <c r="W9" i="1"/>
  <c r="X11" i="1"/>
  <c r="Z16" i="1"/>
  <c r="V22" i="1"/>
  <c r="X27" i="1"/>
  <c r="Z32" i="1"/>
  <c r="V38" i="1"/>
  <c r="X43" i="1"/>
  <c r="Z48" i="1"/>
  <c r="V54" i="1"/>
  <c r="X59" i="1"/>
  <c r="Z64" i="1"/>
  <c r="W68" i="1"/>
  <c r="Z71" i="1"/>
  <c r="X75" i="1"/>
  <c r="AA78" i="1"/>
  <c r="X82" i="1"/>
  <c r="V86" i="1"/>
  <c r="Y89" i="1"/>
  <c r="V93" i="1"/>
  <c r="Z96" i="1"/>
  <c r="W100" i="1"/>
  <c r="Z103" i="1"/>
  <c r="X107" i="1"/>
  <c r="AA110" i="1"/>
  <c r="X114" i="1"/>
  <c r="V118" i="1"/>
  <c r="Y121" i="1"/>
  <c r="V125" i="1"/>
  <c r="Z128" i="1"/>
  <c r="W132" i="1"/>
  <c r="Z135" i="1"/>
  <c r="X139" i="1"/>
  <c r="AA142" i="1"/>
  <c r="X146" i="1"/>
  <c r="V150" i="1"/>
  <c r="Y153" i="1"/>
  <c r="V157" i="1"/>
  <c r="Z160" i="1"/>
  <c r="W164" i="1"/>
  <c r="Z167" i="1"/>
  <c r="X171" i="1"/>
  <c r="AA174" i="1"/>
  <c r="X178" i="1"/>
  <c r="Z181" i="1"/>
  <c r="X184" i="1"/>
  <c r="V187" i="1"/>
  <c r="Z189" i="1"/>
  <c r="X192" i="1"/>
  <c r="V195" i="1"/>
  <c r="Z197" i="1"/>
  <c r="X200" i="1"/>
  <c r="V203" i="1"/>
  <c r="Z6" i="1"/>
  <c r="X9" i="1"/>
  <c r="X13" i="1"/>
  <c r="Z18" i="1"/>
  <c r="V24" i="1"/>
  <c r="X29" i="1"/>
  <c r="Z34" i="1"/>
  <c r="V40" i="1"/>
  <c r="X45" i="1"/>
  <c r="Z50" i="1"/>
  <c r="V56" i="1"/>
  <c r="X61" i="1"/>
  <c r="W6" i="1"/>
  <c r="Y194" i="1"/>
  <c r="AA183" i="1"/>
  <c r="Z170" i="1"/>
  <c r="X156" i="1"/>
  <c r="Z145" i="1"/>
  <c r="Z138" i="1"/>
  <c r="Y131" i="1"/>
  <c r="X124" i="1"/>
  <c r="X117" i="1"/>
  <c r="W110" i="1"/>
  <c r="X101" i="1"/>
  <c r="W94" i="1"/>
  <c r="V87" i="1"/>
  <c r="V80" i="1"/>
  <c r="AA72" i="1"/>
  <c r="Z65" i="1"/>
  <c r="W46" i="1"/>
  <c r="AA24" i="1"/>
  <c r="Y5" i="1"/>
  <c r="Z198" i="1"/>
  <c r="V188" i="1"/>
  <c r="W176" i="1"/>
  <c r="V162" i="1"/>
  <c r="W8" i="1"/>
  <c r="AA201" i="1"/>
  <c r="Y196" i="1"/>
  <c r="W191" i="1"/>
  <c r="AA185" i="1"/>
  <c r="X180" i="1"/>
  <c r="X173" i="1"/>
  <c r="W166" i="1"/>
  <c r="V159" i="1"/>
  <c r="V152" i="1"/>
  <c r="AA144" i="1"/>
  <c r="Z137" i="1"/>
  <c r="Z130" i="1"/>
  <c r="Y123" i="1"/>
  <c r="X116" i="1"/>
  <c r="X109" i="1"/>
  <c r="W102" i="1"/>
  <c r="V95" i="1"/>
  <c r="V88" i="1"/>
  <c r="AA80" i="1"/>
  <c r="Z73" i="1"/>
  <c r="Z66" i="1"/>
  <c r="AA48" i="1"/>
  <c r="Y27" i="1"/>
  <c r="X5" i="1"/>
  <c r="Y198" i="1"/>
  <c r="AA187" i="1"/>
  <c r="V176" i="1"/>
  <c r="Z161" i="1"/>
  <c r="W18" i="1"/>
  <c r="Y39" i="1"/>
  <c r="AA60" i="1"/>
  <c r="X70" i="1"/>
  <c r="Y77" i="1"/>
  <c r="Z84" i="1"/>
  <c r="Z91" i="1"/>
  <c r="AA98" i="1"/>
  <c r="V106" i="1"/>
  <c r="V113" i="1"/>
  <c r="W120" i="1"/>
  <c r="X127" i="1"/>
  <c r="X134" i="1"/>
  <c r="Y141" i="1"/>
  <c r="Z148" i="1"/>
  <c r="Z155" i="1"/>
  <c r="AA162" i="1"/>
  <c r="V170" i="1"/>
  <c r="V177" i="1"/>
  <c r="X183" i="1"/>
  <c r="Z188" i="1"/>
  <c r="V194" i="1"/>
  <c r="X199" i="1"/>
  <c r="Z204" i="1"/>
  <c r="Y11" i="1"/>
  <c r="Y31" i="1"/>
  <c r="AA52" i="1"/>
  <c r="Z67" i="1"/>
  <c r="AA74" i="1"/>
  <c r="V82" i="1"/>
  <c r="V89" i="1"/>
  <c r="W96" i="1"/>
  <c r="X103" i="1"/>
  <c r="W112" i="1"/>
  <c r="X119" i="1"/>
  <c r="X126" i="1"/>
  <c r="Y133" i="1"/>
  <c r="Z140" i="1"/>
  <c r="Z147" i="1"/>
  <c r="Z156" i="1"/>
  <c r="X167" i="1"/>
  <c r="X181" i="1"/>
  <c r="V192" i="1"/>
  <c r="Z202" i="1"/>
  <c r="Y147" i="1"/>
  <c r="AA168" i="1"/>
  <c r="W185" i="1"/>
  <c r="W201" i="1"/>
  <c r="AA16" i="1"/>
  <c r="Y43" i="1"/>
  <c r="X68" i="1"/>
  <c r="X77" i="1"/>
  <c r="W86" i="1"/>
  <c r="AA96" i="1"/>
  <c r="Z105" i="1"/>
  <c r="Z114" i="1"/>
  <c r="X125" i="1"/>
  <c r="W134" i="1"/>
  <c r="V143" i="1"/>
  <c r="Z153" i="1"/>
  <c r="Z162" i="1"/>
  <c r="Y171" i="1"/>
  <c r="AA181" i="1"/>
  <c r="Y188" i="1"/>
  <c r="W195" i="1"/>
  <c r="W203" i="1"/>
  <c r="X110" i="1"/>
  <c r="Z172" i="1"/>
  <c r="Z190" i="1"/>
  <c r="V204" i="1"/>
  <c r="Y19" i="1"/>
  <c r="Y51" i="1"/>
  <c r="X69" i="1"/>
  <c r="W78" i="1"/>
  <c r="AA88" i="1"/>
  <c r="Z97" i="1"/>
  <c r="X108" i="1"/>
  <c r="V119" i="1"/>
  <c r="V128" i="1"/>
  <c r="AA136" i="1"/>
  <c r="X149" i="1"/>
  <c r="Y163" i="1"/>
  <c r="W181" i="1"/>
  <c r="W197" i="1"/>
  <c r="V64" i="1"/>
  <c r="X57" i="1"/>
  <c r="X49" i="1"/>
  <c r="Z42" i="1"/>
  <c r="V36" i="1"/>
  <c r="V28" i="1"/>
  <c r="X21" i="1"/>
  <c r="Z14" i="1"/>
  <c r="Z8" i="1"/>
  <c r="X204" i="1"/>
  <c r="V201" i="1"/>
  <c r="V197" i="1"/>
  <c r="Z193" i="1"/>
  <c r="X190" i="1"/>
  <c r="X186" i="1"/>
  <c r="V183" i="1"/>
  <c r="X179" i="1"/>
  <c r="V174" i="1"/>
  <c r="Y169" i="1"/>
  <c r="V165" i="1"/>
  <c r="Z159" i="1"/>
  <c r="X155" i="1"/>
  <c r="AA150" i="1"/>
  <c r="Y145" i="1"/>
  <c r="V141" i="1"/>
  <c r="Z136" i="1"/>
  <c r="X131" i="1"/>
  <c r="AA126" i="1"/>
  <c r="X122" i="1"/>
  <c r="V117" i="1"/>
  <c r="Z112" i="1"/>
  <c r="W108" i="1"/>
  <c r="AA102" i="1"/>
  <c r="X98" i="1"/>
  <c r="V94" i="1"/>
  <c r="Z88" i="1"/>
  <c r="W84" i="1"/>
  <c r="Z79" i="1"/>
  <c r="X74" i="1"/>
  <c r="V70" i="1"/>
  <c r="Y65" i="1"/>
  <c r="V58" i="1"/>
  <c r="X51" i="1"/>
  <c r="Z44" i="1"/>
  <c r="Z36" i="1"/>
  <c r="V30" i="1"/>
  <c r="X23" i="1"/>
  <c r="X15" i="1"/>
  <c r="Z5" i="1"/>
  <c r="W7" i="1"/>
  <c r="W202" i="1"/>
  <c r="AA198" i="1"/>
  <c r="Y195" i="1"/>
  <c r="Y191" i="1"/>
  <c r="W188" i="1"/>
  <c r="AA184" i="1"/>
  <c r="AA180" i="1"/>
  <c r="X176" i="1"/>
  <c r="V172" i="1"/>
  <c r="Z166" i="1"/>
  <c r="W162" i="1"/>
  <c r="Z157" i="1"/>
  <c r="X152" i="1"/>
  <c r="V148" i="1"/>
  <c r="Y143" i="1"/>
  <c r="W138" i="1"/>
  <c r="Z133" i="1"/>
  <c r="X129" i="1"/>
  <c r="V124" i="1"/>
  <c r="Y119" i="1"/>
  <c r="V115" i="1"/>
  <c r="Z109" i="1"/>
  <c r="X105" i="1"/>
  <c r="AA100" i="1"/>
  <c r="Y95" i="1"/>
  <c r="V91" i="1"/>
  <c r="Z86" i="1"/>
  <c r="X81" i="1"/>
  <c r="AA76" i="1"/>
  <c r="X72" i="1"/>
  <c r="V67" i="1"/>
  <c r="Y61" i="1"/>
  <c r="AA54" i="1"/>
  <c r="AA46" i="1"/>
  <c r="W40" i="1"/>
  <c r="Y33" i="1"/>
  <c r="Y25" i="1"/>
  <c r="AA18" i="1"/>
  <c r="W12" i="1"/>
  <c r="Z61" i="1"/>
  <c r="X58" i="1"/>
  <c r="V55" i="1"/>
  <c r="V51" i="1"/>
  <c r="Z47" i="1"/>
  <c r="X44" i="1"/>
  <c r="X40" i="1"/>
  <c r="V37" i="1"/>
  <c r="Z33" i="1"/>
  <c r="Z29" i="1"/>
  <c r="X26" i="1"/>
  <c r="V23" i="1"/>
  <c r="V19" i="1"/>
  <c r="Z15" i="1"/>
  <c r="X12" i="1"/>
  <c r="W179" i="1"/>
  <c r="AA175" i="1"/>
  <c r="Y172" i="1"/>
  <c r="Y168" i="1"/>
  <c r="W165" i="1"/>
  <c r="AA161" i="1"/>
  <c r="AA157" i="1"/>
  <c r="Y154" i="1"/>
  <c r="W151" i="1"/>
  <c r="W147" i="1"/>
  <c r="AA143" i="1"/>
  <c r="Y140" i="1"/>
  <c r="Y136" i="1"/>
  <c r="W133" i="1"/>
  <c r="AA129" i="1"/>
  <c r="AA125" i="1"/>
  <c r="Y122" i="1"/>
  <c r="W119" i="1"/>
  <c r="W115" i="1"/>
  <c r="AA111" i="1"/>
  <c r="Y108" i="1"/>
  <c r="Y104" i="1"/>
  <c r="W101" i="1"/>
  <c r="AA97" i="1"/>
  <c r="AA93" i="1"/>
  <c r="Y90" i="1"/>
  <c r="W87" i="1"/>
  <c r="W83" i="1"/>
  <c r="AA79" i="1"/>
  <c r="Y76" i="1"/>
  <c r="Y72" i="1"/>
  <c r="W69" i="1"/>
  <c r="AA65" i="1"/>
  <c r="AA61" i="1"/>
  <c r="Y58" i="1"/>
  <c r="W55" i="1"/>
  <c r="W51" i="1"/>
  <c r="AA47" i="1"/>
  <c r="Y44" i="1"/>
  <c r="Y40" i="1"/>
  <c r="W37" i="1"/>
  <c r="AA33" i="1"/>
  <c r="AA29" i="1"/>
  <c r="Y26" i="1"/>
  <c r="W23" i="1"/>
  <c r="W19" i="1"/>
  <c r="AA15" i="1"/>
  <c r="Y12" i="1"/>
  <c r="AA12" i="1"/>
  <c r="W34" i="1"/>
  <c r="Y55" i="1"/>
  <c r="Z68" i="1"/>
  <c r="Z75" i="1"/>
  <c r="AA82" i="1"/>
  <c r="V90" i="1"/>
  <c r="V97" i="1"/>
  <c r="W104" i="1"/>
  <c r="X111" i="1"/>
  <c r="X118" i="1"/>
  <c r="Y125" i="1"/>
  <c r="Z132" i="1"/>
  <c r="Z139" i="1"/>
  <c r="AA146" i="1"/>
  <c r="V154" i="1"/>
  <c r="V161" i="1"/>
  <c r="W168" i="1"/>
  <c r="X175" i="1"/>
  <c r="V182" i="1"/>
  <c r="X187" i="1"/>
  <c r="Z192" i="1"/>
  <c r="V198" i="1"/>
  <c r="X203" i="1"/>
  <c r="Z9" i="1"/>
  <c r="W26" i="1"/>
  <c r="Y47" i="1"/>
  <c r="V66" i="1"/>
  <c r="V73" i="1"/>
  <c r="W80" i="1"/>
  <c r="X87" i="1"/>
  <c r="X94" i="1"/>
  <c r="Y101" i="1"/>
  <c r="Z108" i="1"/>
  <c r="Y117" i="1"/>
  <c r="Z124" i="1"/>
  <c r="Z131" i="1"/>
  <c r="AA138" i="1"/>
  <c r="V146" i="1"/>
  <c r="V153" i="1"/>
  <c r="Z163" i="1"/>
  <c r="V178" i="1"/>
  <c r="X189" i="1"/>
  <c r="V200" i="1"/>
  <c r="Z106" i="1"/>
  <c r="X165" i="1"/>
  <c r="Y182" i="1"/>
  <c r="AA195" i="1"/>
  <c r="V12" i="1"/>
  <c r="W38" i="1"/>
  <c r="AA64" i="1"/>
  <c r="Y75" i="1"/>
  <c r="X84" i="1"/>
  <c r="X93" i="1"/>
  <c r="V104" i="1"/>
  <c r="AA112" i="1"/>
  <c r="Z121" i="1"/>
  <c r="X132" i="1"/>
  <c r="X141" i="1"/>
  <c r="W150" i="1"/>
  <c r="AA160" i="1"/>
  <c r="Z169" i="1"/>
  <c r="Z178" i="1"/>
  <c r="W187" i="1"/>
  <c r="AA193" i="1"/>
  <c r="Y200" i="1"/>
  <c r="Y9" i="1"/>
  <c r="V169" i="1"/>
  <c r="X185" i="1"/>
  <c r="X201" i="1"/>
  <c r="W14" i="1"/>
  <c r="AA40" i="1"/>
  <c r="Y67" i="1"/>
  <c r="X76" i="1"/>
  <c r="X85" i="1"/>
  <c r="V96" i="1"/>
  <c r="AA104" i="1"/>
  <c r="Y115" i="1"/>
  <c r="W126" i="1"/>
  <c r="V135" i="1"/>
  <c r="V144" i="1"/>
  <c r="V160" i="1"/>
  <c r="Z177" i="1"/>
  <c r="AA191" i="1"/>
  <c r="AA8" i="1"/>
  <c r="Z58" i="1"/>
  <c r="V52" i="1"/>
  <c r="V44" i="1"/>
  <c r="X37" i="1"/>
  <c r="Z30" i="1"/>
  <c r="Z22" i="1"/>
  <c r="V16" i="1"/>
  <c r="W5" i="1"/>
  <c r="V6" i="1"/>
  <c r="Z201" i="1"/>
  <c r="X198" i="1"/>
  <c r="X194" i="1"/>
  <c r="V191" i="1"/>
  <c r="Z187" i="1"/>
  <c r="Z183" i="1"/>
  <c r="W180" i="1"/>
  <c r="Z175" i="1"/>
  <c r="X170" i="1"/>
  <c r="V166" i="1"/>
  <c r="Y161" i="1"/>
  <c r="W156" i="1"/>
  <c r="Z151" i="1"/>
  <c r="X147" i="1"/>
  <c r="V142" i="1"/>
  <c r="Y137" i="1"/>
  <c r="V133" i="1"/>
  <c r="Z127" i="1"/>
  <c r="X123" i="1"/>
  <c r="AA118" i="1"/>
  <c r="Y113" i="1"/>
  <c r="V109" i="1"/>
  <c r="Z104" i="1"/>
  <c r="X99" i="1"/>
  <c r="AA94" i="1"/>
  <c r="X90" i="1"/>
  <c r="V85" i="1"/>
  <c r="Z80" i="1"/>
  <c r="W76" i="1"/>
  <c r="AA70" i="1"/>
  <c r="X66" i="1"/>
  <c r="Z60" i="1"/>
  <c r="Z52" i="1"/>
  <c r="V46" i="1"/>
  <c r="X39" i="1"/>
  <c r="X31" i="1"/>
  <c r="Z24" i="1"/>
  <c r="V18" i="1"/>
  <c r="V10" i="1"/>
  <c r="AA7" i="1"/>
  <c r="Y203" i="1"/>
  <c r="Y199" i="1"/>
  <c r="W196" i="1"/>
  <c r="AA192" i="1"/>
  <c r="AA188" i="1"/>
  <c r="Y185" i="1"/>
  <c r="W182" i="1"/>
  <c r="X177" i="1"/>
  <c r="AA172" i="1"/>
  <c r="X168" i="1"/>
  <c r="V163" i="1"/>
  <c r="Z158" i="1"/>
  <c r="W154" i="1"/>
  <c r="AA148" i="1"/>
  <c r="X144" i="1"/>
  <c r="V140" i="1"/>
  <c r="Z134" i="1"/>
  <c r="W130" i="1"/>
  <c r="Z125" i="1"/>
  <c r="X120" i="1"/>
  <c r="V116" i="1"/>
  <c r="Y111" i="1"/>
  <c r="W106" i="1"/>
  <c r="Z101" i="1"/>
  <c r="X97" i="1"/>
  <c r="V92" i="1"/>
  <c r="Y87" i="1"/>
  <c r="V83" i="1"/>
  <c r="Z77" i="1"/>
  <c r="X73" i="1"/>
  <c r="AA68" i="1"/>
  <c r="AA62" i="1"/>
  <c r="W56" i="1"/>
  <c r="Y49" i="1"/>
  <c r="Y41" i="1"/>
  <c r="AA34" i="1"/>
  <c r="W28" i="1"/>
  <c r="W20" i="1"/>
  <c r="Y13" i="1"/>
  <c r="V63" i="1"/>
  <c r="V59" i="1"/>
  <c r="Z55" i="1"/>
  <c r="X52" i="1"/>
  <c r="X48" i="1"/>
  <c r="V45" i="1"/>
  <c r="Z41" i="1"/>
  <c r="Z37" i="1"/>
  <c r="X34" i="1"/>
  <c r="V31" i="1"/>
  <c r="V27" i="1"/>
  <c r="Z23" i="1"/>
  <c r="X20" i="1"/>
  <c r="X16" i="1"/>
  <c r="V13" i="1"/>
  <c r="Y180" i="1"/>
  <c r="Y176" i="1"/>
  <c r="W173" i="1"/>
  <c r="AA169" i="1"/>
  <c r="AA165" i="1"/>
  <c r="Y162" i="1"/>
  <c r="W159" i="1"/>
  <c r="W155" i="1"/>
  <c r="AA151" i="1"/>
  <c r="Y148" i="1"/>
  <c r="Y144" i="1"/>
  <c r="W141" i="1"/>
  <c r="AA137" i="1"/>
  <c r="AA133" i="1"/>
  <c r="Y130" i="1"/>
  <c r="W127" i="1"/>
  <c r="W123" i="1"/>
  <c r="AA119" i="1"/>
  <c r="Y116" i="1"/>
  <c r="Y112" i="1"/>
  <c r="W109" i="1"/>
  <c r="AA105" i="1"/>
  <c r="AA101" i="1"/>
  <c r="Y98" i="1"/>
  <c r="W95" i="1"/>
  <c r="W91" i="1"/>
  <c r="AA87" i="1"/>
  <c r="Y84" i="1"/>
  <c r="Y80" i="1"/>
  <c r="W77" i="1"/>
  <c r="AA73" i="1"/>
  <c r="AA69" i="1"/>
  <c r="Y66" i="1"/>
  <c r="W63" i="1"/>
  <c r="W59" i="1"/>
  <c r="AA55" i="1"/>
  <c r="Y52" i="1"/>
  <c r="Y48" i="1"/>
  <c r="W45" i="1"/>
  <c r="AA41" i="1"/>
  <c r="AA37" i="1"/>
  <c r="Y34" i="1"/>
  <c r="W31" i="1"/>
  <c r="W27" i="1"/>
  <c r="AA23" i="1"/>
  <c r="Y20" i="1"/>
  <c r="Y16" i="1"/>
  <c r="W13" i="1"/>
  <c r="J13" i="12" l="1"/>
  <c r="F13" i="12" s="1"/>
  <c r="J23" i="12"/>
  <c r="F23" i="12" s="1"/>
  <c r="J27" i="12"/>
  <c r="F27" i="12" s="1"/>
  <c r="S167" i="7"/>
  <c r="S168" i="7"/>
  <c r="S151" i="7"/>
  <c r="S108" i="7"/>
  <c r="S91" i="7"/>
  <c r="S172" i="7"/>
  <c r="S190" i="7"/>
  <c r="S126" i="7"/>
  <c r="S110" i="7"/>
  <c r="S21" i="7"/>
  <c r="S202" i="7"/>
  <c r="S195" i="7"/>
  <c r="S169" i="7"/>
  <c r="S152" i="7"/>
  <c r="S135" i="7"/>
  <c r="S7" i="7"/>
  <c r="S153" i="7"/>
  <c r="S136" i="7"/>
  <c r="S119" i="7"/>
  <c r="S149" i="7"/>
  <c r="S189" i="7"/>
  <c r="S155" i="7"/>
  <c r="S125" i="7"/>
  <c r="S61" i="7"/>
  <c r="S44" i="7"/>
  <c r="S115" i="7"/>
  <c r="S37" i="7"/>
  <c r="S200" i="7"/>
  <c r="S192" i="7"/>
  <c r="S175" i="7"/>
  <c r="S128" i="7"/>
  <c r="S47" i="7"/>
  <c r="S16" i="7"/>
  <c r="S94" i="7"/>
  <c r="S46" i="7"/>
  <c r="S17" i="7"/>
  <c r="S121" i="7"/>
  <c r="S104" i="7"/>
  <c r="S105" i="7"/>
  <c r="S88" i="7"/>
  <c r="S15" i="7"/>
  <c r="S173" i="7"/>
  <c r="S114" i="7"/>
  <c r="S41" i="7"/>
  <c r="S133" i="7"/>
  <c r="S116" i="7"/>
  <c r="S99" i="7"/>
  <c r="S201" i="7"/>
  <c r="S18" i="7"/>
  <c r="S132" i="7"/>
  <c r="S145" i="7"/>
  <c r="S111" i="7"/>
  <c r="S81" i="7"/>
  <c r="S64" i="7"/>
  <c r="S174" i="7"/>
  <c r="S158" i="7"/>
  <c r="S142" i="7"/>
  <c r="S78" i="7"/>
  <c r="S62" i="7"/>
  <c r="S23" i="7"/>
  <c r="S10" i="7"/>
  <c r="S196" i="7"/>
  <c r="S179" i="7"/>
  <c r="S120" i="7"/>
  <c r="S73" i="7"/>
  <c r="S56" i="7"/>
  <c r="S39" i="7"/>
  <c r="S87" i="7"/>
  <c r="S197" i="7"/>
  <c r="S180" i="7"/>
  <c r="S71" i="7"/>
  <c r="S89" i="7"/>
  <c r="S72" i="7"/>
  <c r="S55" i="7"/>
  <c r="S103" i="7"/>
  <c r="S101" i="7"/>
  <c r="S84" i="7"/>
  <c r="S67" i="7"/>
  <c r="S51" i="7"/>
  <c r="S156" i="7"/>
  <c r="S139" i="7"/>
  <c r="S109" i="7"/>
  <c r="S92" i="7"/>
  <c r="S75" i="7"/>
  <c r="S45" i="7"/>
  <c r="S26" i="7"/>
  <c r="S13" i="7"/>
  <c r="S117" i="7"/>
  <c r="S100" i="7"/>
  <c r="S83" i="7"/>
  <c r="S204" i="7"/>
  <c r="S193" i="7"/>
  <c r="S176" i="7"/>
  <c r="S159" i="7"/>
  <c r="S129" i="7"/>
  <c r="S112" i="7"/>
  <c r="S95" i="7"/>
  <c r="S65" i="7"/>
  <c r="S48" i="7"/>
  <c r="S24" i="7"/>
  <c r="S11" i="7"/>
  <c r="S194" i="7"/>
  <c r="S178" i="7"/>
  <c r="S162" i="7"/>
  <c r="S146" i="7"/>
  <c r="S130" i="7"/>
  <c r="S98" i="7"/>
  <c r="S82" i="7"/>
  <c r="S66" i="7"/>
  <c r="S50" i="7"/>
  <c r="S34" i="7"/>
  <c r="S8" i="7"/>
  <c r="S27" i="7"/>
  <c r="S14" i="7"/>
  <c r="S57" i="7"/>
  <c r="S40" i="7"/>
  <c r="S199" i="7"/>
  <c r="S20" i="7"/>
  <c r="S183" i="7"/>
  <c r="S69" i="7"/>
  <c r="S53" i="7"/>
  <c r="S36" i="7"/>
  <c r="S22" i="7"/>
  <c r="S9" i="7"/>
  <c r="S187" i="7"/>
  <c r="S157" i="7"/>
  <c r="S140" i="7"/>
  <c r="S123" i="7"/>
  <c r="S93" i="7"/>
  <c r="S76" i="7"/>
  <c r="S59" i="7"/>
  <c r="S163" i="7"/>
  <c r="S85" i="7"/>
  <c r="S68" i="7"/>
  <c r="S30" i="7"/>
  <c r="S177" i="7"/>
  <c r="S160" i="7"/>
  <c r="S143" i="7"/>
  <c r="S113" i="7"/>
  <c r="S96" i="7"/>
  <c r="S79" i="7"/>
  <c r="S49" i="7"/>
  <c r="S32" i="7"/>
  <c r="S6" i="7"/>
  <c r="S198" i="7"/>
  <c r="S182" i="7"/>
  <c r="S166" i="7"/>
  <c r="S150" i="7"/>
  <c r="S134" i="7"/>
  <c r="S118" i="7"/>
  <c r="S102" i="7"/>
  <c r="S86" i="7"/>
  <c r="S70" i="7"/>
  <c r="S54" i="7"/>
  <c r="S38" i="7"/>
  <c r="S25" i="7"/>
  <c r="S12" i="7"/>
  <c r="S31" i="7"/>
  <c r="S203" i="7"/>
  <c r="S137" i="7"/>
  <c r="S184" i="7"/>
  <c r="S185" i="7"/>
  <c r="S28" i="7"/>
  <c r="S181" i="7"/>
  <c r="S164" i="7"/>
  <c r="S147" i="7"/>
  <c r="S131" i="7"/>
  <c r="S188" i="7"/>
  <c r="S171" i="7"/>
  <c r="S141" i="7"/>
  <c r="S124" i="7"/>
  <c r="S107" i="7"/>
  <c r="S77" i="7"/>
  <c r="S60" i="7"/>
  <c r="S43" i="7"/>
  <c r="S165" i="7"/>
  <c r="S148" i="7"/>
  <c r="S52" i="7"/>
  <c r="S35" i="7"/>
  <c r="S5" i="7"/>
  <c r="S191" i="7"/>
  <c r="S161" i="7"/>
  <c r="S144" i="7"/>
  <c r="S127" i="7"/>
  <c r="S97" i="7"/>
  <c r="S80" i="7"/>
  <c r="S63" i="7"/>
  <c r="S33" i="7"/>
  <c r="S186" i="7"/>
  <c r="S170" i="7"/>
  <c r="S154" i="7"/>
  <c r="S138" i="7"/>
  <c r="S122" i="7"/>
  <c r="S106" i="7"/>
  <c r="S90" i="7"/>
  <c r="S74" i="7"/>
  <c r="S58" i="7"/>
  <c r="S42" i="7"/>
  <c r="S29" i="7"/>
  <c r="S19" i="7"/>
  <c r="AB176" i="1"/>
  <c r="AB34" i="1"/>
  <c r="AB85" i="1"/>
  <c r="AB118" i="1"/>
  <c r="AB105" i="1"/>
  <c r="AB163" i="1"/>
  <c r="AB10" i="1"/>
  <c r="AB152" i="1"/>
  <c r="AB139" i="1"/>
  <c r="AB92" i="1"/>
  <c r="AB18" i="1"/>
  <c r="AB46" i="1"/>
  <c r="AB109" i="1"/>
  <c r="AB166" i="1"/>
  <c r="AB16" i="1"/>
  <c r="AB44" i="1"/>
  <c r="AB135" i="1"/>
  <c r="AB96" i="1"/>
  <c r="AB200" i="1"/>
  <c r="AB153" i="1"/>
  <c r="AB66" i="1"/>
  <c r="AB182" i="1"/>
  <c r="AB154" i="1"/>
  <c r="AB97" i="1"/>
  <c r="AB91" i="1"/>
  <c r="AB165" i="1"/>
  <c r="AB197" i="1"/>
  <c r="AB159" i="1"/>
  <c r="AB24" i="1"/>
  <c r="AB157" i="1"/>
  <c r="AB86" i="1"/>
  <c r="AB54" i="1"/>
  <c r="AB164" i="1"/>
  <c r="AB107" i="1"/>
  <c r="AB17" i="1"/>
  <c r="AB110" i="1"/>
  <c r="AB173" i="1"/>
  <c r="AB50" i="1"/>
  <c r="AB27" i="1"/>
  <c r="AB169" i="1"/>
  <c r="AB55" i="1"/>
  <c r="AB148" i="1"/>
  <c r="AB70" i="1"/>
  <c r="AB49" i="1"/>
  <c r="AB185" i="1"/>
  <c r="AB61" i="1"/>
  <c r="AB99" i="1"/>
  <c r="AB20" i="1"/>
  <c r="AB8" i="1"/>
  <c r="AB142" i="1"/>
  <c r="AB144" i="1"/>
  <c r="AB12" i="1"/>
  <c r="AB37" i="1"/>
  <c r="AB124" i="1"/>
  <c r="AB141" i="1"/>
  <c r="AB64" i="1"/>
  <c r="AB106" i="1"/>
  <c r="AB188" i="1"/>
  <c r="AB87" i="1"/>
  <c r="AB38" i="1"/>
  <c r="AB68" i="1"/>
  <c r="AB31" i="1"/>
  <c r="AB45" i="1"/>
  <c r="AB59" i="1"/>
  <c r="AB116" i="1"/>
  <c r="AB133" i="1"/>
  <c r="AB52" i="1"/>
  <c r="AB104" i="1"/>
  <c r="AB146" i="1"/>
  <c r="AB198" i="1"/>
  <c r="AB90" i="1"/>
  <c r="AB115" i="1"/>
  <c r="AB172" i="1"/>
  <c r="AB94" i="1"/>
  <c r="AB201" i="1"/>
  <c r="AB128" i="1"/>
  <c r="AB143" i="1"/>
  <c r="AB192" i="1"/>
  <c r="AB89" i="1"/>
  <c r="AB177" i="1"/>
  <c r="AB162" i="1"/>
  <c r="AB40" i="1"/>
  <c r="AB203" i="1"/>
  <c r="AB125" i="1"/>
  <c r="AB132" i="1"/>
  <c r="AB75" i="1"/>
  <c r="AB57" i="1"/>
  <c r="AB25" i="1"/>
  <c r="AB21" i="1"/>
  <c r="AB84" i="1"/>
  <c r="AB158" i="1"/>
  <c r="AB32" i="1"/>
  <c r="AB11" i="1"/>
  <c r="AB147" i="1"/>
  <c r="AB14" i="1"/>
  <c r="AB69" i="1"/>
  <c r="AB79" i="1"/>
  <c r="AB129" i="1"/>
  <c r="AB134" i="1"/>
  <c r="AB145" i="1"/>
  <c r="AB43" i="1"/>
  <c r="AB102" i="1"/>
  <c r="AB190" i="1"/>
  <c r="AB29" i="1"/>
  <c r="AB48" i="1"/>
  <c r="AB13" i="1"/>
  <c r="AB183" i="1"/>
  <c r="AB195" i="1"/>
  <c r="AB72" i="1"/>
  <c r="AB175" i="1"/>
  <c r="AB53" i="1"/>
  <c r="AB120" i="1"/>
  <c r="AB15" i="1"/>
  <c r="AB123" i="1"/>
  <c r="AB71" i="1"/>
  <c r="AB73" i="1"/>
  <c r="AB161" i="1"/>
  <c r="AB23" i="1"/>
  <c r="AB51" i="1"/>
  <c r="AB67" i="1"/>
  <c r="AB36" i="1"/>
  <c r="AB95" i="1"/>
  <c r="AB187" i="1"/>
  <c r="AB41" i="1"/>
  <c r="AB35" i="1"/>
  <c r="AB179" i="1"/>
  <c r="AB62" i="1"/>
  <c r="AB101" i="1"/>
  <c r="AB60" i="1"/>
  <c r="AB196" i="1"/>
  <c r="AB168" i="1"/>
  <c r="AB137" i="1"/>
  <c r="AB138" i="1"/>
  <c r="AB81" i="1"/>
  <c r="AB42" i="1"/>
  <c r="AB126" i="1"/>
  <c r="AB98" i="1"/>
  <c r="AB7" i="1"/>
  <c r="AB155" i="1"/>
  <c r="AB26" i="1"/>
  <c r="AB77" i="1"/>
  <c r="AB76" i="1"/>
  <c r="AB121" i="1"/>
  <c r="AB65" i="1"/>
  <c r="AB193" i="1"/>
  <c r="AB151" i="1"/>
  <c r="AB127" i="1"/>
  <c r="AB63" i="1"/>
  <c r="AB83" i="1"/>
  <c r="AB140" i="1"/>
  <c r="AB191" i="1"/>
  <c r="AB6" i="1"/>
  <c r="AB160" i="1"/>
  <c r="AB178" i="1"/>
  <c r="AB19" i="1"/>
  <c r="AB30" i="1"/>
  <c r="AB58" i="1"/>
  <c r="AB117" i="1"/>
  <c r="AB174" i="1"/>
  <c r="AB28" i="1"/>
  <c r="AB119" i="1"/>
  <c r="AB204" i="1"/>
  <c r="AB82" i="1"/>
  <c r="AB194" i="1"/>
  <c r="AB170" i="1"/>
  <c r="AB113" i="1"/>
  <c r="AB88" i="1"/>
  <c r="AB80" i="1"/>
  <c r="AB56" i="1"/>
  <c r="AB150" i="1"/>
  <c r="AB93" i="1"/>
  <c r="AB22" i="1"/>
  <c r="AB171" i="1"/>
  <c r="AB100" i="1"/>
  <c r="AB33" i="1"/>
  <c r="AB5" i="1"/>
  <c r="AB131" i="1"/>
  <c r="AB199" i="1"/>
  <c r="AB111" i="1"/>
  <c r="AB202" i="1"/>
  <c r="AB47" i="1"/>
  <c r="AB156" i="1"/>
  <c r="AB78" i="1"/>
  <c r="AB189" i="1"/>
  <c r="AB167" i="1"/>
  <c r="AB136" i="1"/>
  <c r="AB184" i="1"/>
  <c r="AB114" i="1"/>
  <c r="AB39" i="1"/>
  <c r="AB108" i="1"/>
  <c r="AB181" i="1"/>
  <c r="AB103" i="1"/>
  <c r="AB9" i="1"/>
  <c r="AB130" i="1"/>
  <c r="AB186" i="1"/>
  <c r="AB74" i="1"/>
  <c r="AB149" i="1"/>
  <c r="AB122" i="1"/>
  <c r="AB180" i="1"/>
  <c r="AB112" i="1"/>
  <c r="AA206" i="1"/>
  <c r="Q206" i="7"/>
  <c r="P206" i="7"/>
  <c r="N206" i="7"/>
  <c r="R206" i="7"/>
  <c r="W206" i="1"/>
  <c r="Z206" i="1"/>
  <c r="V206" i="1"/>
  <c r="Y206" i="1"/>
  <c r="O206" i="7"/>
  <c r="X206" i="1"/>
  <c r="S206" i="7" l="1"/>
  <c r="AB20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0" authorId="0" shapeId="0" xr:uid="{00000000-0006-0000-0400-000001000000}">
      <text>
        <r>
          <rPr>
            <b/>
            <sz val="9"/>
            <color indexed="81"/>
            <rFont val="Tahoma"/>
            <family val="2"/>
          </rPr>
          <t>Author:</t>
        </r>
        <r>
          <rPr>
            <sz val="9"/>
            <color indexed="81"/>
            <rFont val="Tahoma"/>
            <family val="2"/>
          </rPr>
          <t xml:space="preserve">
https://www.fatsecret.com/calories-nutrition/generic/rice-white-cooked-regular?portionid=53181&amp;portionamount=775.000</t>
        </r>
      </text>
    </comment>
    <comment ref="B21" authorId="0" shapeId="0" xr:uid="{00000000-0006-0000-0400-000002000000}">
      <text>
        <r>
          <rPr>
            <b/>
            <sz val="9"/>
            <color indexed="81"/>
            <rFont val="Tahoma"/>
            <family val="2"/>
          </rPr>
          <t>Author:</t>
        </r>
        <r>
          <rPr>
            <sz val="9"/>
            <color indexed="81"/>
            <rFont val="Tahoma"/>
            <family val="2"/>
          </rPr>
          <t xml:space="preserve">
https://www.fatsecret.com/calories-nutrition/generic/oatmeal-cooked-regular?portionid=53161&amp;portionamount=1613.000</t>
        </r>
      </text>
    </comment>
    <comment ref="B22" authorId="0" shapeId="0" xr:uid="{00000000-0006-0000-0400-000003000000}">
      <text>
        <r>
          <rPr>
            <b/>
            <sz val="9"/>
            <color indexed="81"/>
            <rFont val="Tahoma"/>
            <family val="2"/>
          </rPr>
          <t>Author:</t>
        </r>
        <r>
          <rPr>
            <sz val="9"/>
            <color indexed="81"/>
            <rFont val="Tahoma"/>
            <family val="2"/>
          </rPr>
          <t xml:space="preserve">
https://www.fatsecret.com/calories-nutrition/generic/white-potato-raw-with-or-without-peel-(assume-peel-not-eaten)?portionid=54399&amp;portionamount=1299.000</t>
        </r>
      </text>
    </comment>
    <comment ref="B23" authorId="0" shapeId="0" xr:uid="{00000000-0006-0000-0400-000004000000}">
      <text>
        <r>
          <rPr>
            <b/>
            <sz val="9"/>
            <color indexed="81"/>
            <rFont val="Tahoma"/>
            <family val="2"/>
          </rPr>
          <t>Author:</t>
        </r>
        <r>
          <rPr>
            <sz val="9"/>
            <color indexed="81"/>
            <rFont val="Tahoma"/>
            <family val="2"/>
          </rPr>
          <t xml:space="preserve">
https://www.fatsecret.com/calories-nutrition/generic/bread-whole-wheat?portionid=52270&amp;portionamount=386.000</t>
        </r>
      </text>
    </comment>
    <comment ref="B24" authorId="0" shapeId="0" xr:uid="{00000000-0006-0000-0400-000005000000}">
      <text>
        <r>
          <rPr>
            <b/>
            <sz val="9"/>
            <color indexed="81"/>
            <rFont val="Tahoma"/>
            <family val="2"/>
          </rPr>
          <t>Author:</t>
        </r>
        <r>
          <rPr>
            <sz val="9"/>
            <color indexed="81"/>
            <rFont val="Tahoma"/>
            <family val="2"/>
          </rPr>
          <t xml:space="preserve">
https://www.fatsecret.com/calories-nutrition/generic/corn-raw?portionid=54923&amp;portionamount=1163.000</t>
        </r>
      </text>
    </comment>
  </commentList>
</comments>
</file>

<file path=xl/sharedStrings.xml><?xml version="1.0" encoding="utf-8"?>
<sst xmlns="http://schemas.openxmlformats.org/spreadsheetml/2006/main" count="2651" uniqueCount="522">
  <si>
    <t>Demographics</t>
  </si>
  <si>
    <t>Nationality</t>
  </si>
  <si>
    <t>Gender</t>
  </si>
  <si>
    <t>Value game group</t>
  </si>
  <si>
    <t>Making a positive difference to society and the environment by... reducing 10kg of food packaging over a year</t>
  </si>
  <si>
    <t>Making a positive difference to society and the environment by... reusing 10kg of food packaging over a year</t>
  </si>
  <si>
    <t>Making a positive difference to society and the environment by... recycling 10kg of food packaging over a year</t>
  </si>
  <si>
    <t>Making a positive difference to society and the environment by... reducing 10kg of food waste over a year</t>
  </si>
  <si>
    <t>Making a positive difference to society and the environment by... reusing 10kg of food waste over a year</t>
  </si>
  <si>
    <t>Making a positive difference to society and the environment by... recycling 10kg of food waste over a year</t>
  </si>
  <si>
    <t>Writing a blog</t>
  </si>
  <si>
    <t>Writing a letter to a newspaper</t>
  </si>
  <si>
    <t>Writing a letter to a local representative</t>
  </si>
  <si>
    <t>Organising a community litter pick</t>
  </si>
  <si>
    <t>Starting a community compost heap</t>
  </si>
  <si>
    <t>Organisation</t>
  </si>
  <si>
    <t>Italian</t>
  </si>
  <si>
    <t>Male</t>
  </si>
  <si>
    <t>Female</t>
  </si>
  <si>
    <t>Reduce the portion of each dish we eat</t>
  </si>
  <si>
    <t>Organize food drive in my community</t>
  </si>
  <si>
    <t>Left-overs need to be eaten (again) and or stored</t>
  </si>
  <si>
    <t>Conserve properly the leftovers</t>
  </si>
  <si>
    <t>Food drive</t>
  </si>
  <si>
    <t>Re-eat leatovers</t>
  </si>
  <si>
    <t>Put the leftover in the frige</t>
  </si>
  <si>
    <t>Doggy bag at the restaurant</t>
  </si>
  <si>
    <t xml:space="preserve">Eliminate the packaging </t>
  </si>
  <si>
    <t xml:space="preserve">organize an awareness campaign </t>
  </si>
  <si>
    <t>Re-uso pakagaging</t>
  </si>
  <si>
    <t>I usually ask for the portion of food proportional to how much I am hungry</t>
  </si>
  <si>
    <t>Use social media such as facebook and instagram to let the people see the impact of food waste</t>
  </si>
  <si>
    <t>Make my vegetable gardern</t>
  </si>
  <si>
    <t>awareness campaing</t>
  </si>
  <si>
    <t>make compost</t>
  </si>
  <si>
    <t>Share my leftovers</t>
  </si>
  <si>
    <t>Storage leftovers</t>
  </si>
  <si>
    <t xml:space="preserve">recycling </t>
  </si>
  <si>
    <t>Storage the food properly</t>
  </si>
  <si>
    <t>make a list before going to the supermarket</t>
  </si>
  <si>
    <t>Show imagines with the impact of food and packaging waste</t>
  </si>
  <si>
    <t>BLOG</t>
  </si>
  <si>
    <t>Street demonstration</t>
  </si>
  <si>
    <t>Go on TV</t>
  </si>
  <si>
    <t>TV and newspapers</t>
  </si>
  <si>
    <t>Give leftovers to charities</t>
  </si>
  <si>
    <t>Blog</t>
  </si>
  <si>
    <t>street demonstration</t>
  </si>
  <si>
    <t>daily actions to prevent food and packaging waste</t>
  </si>
  <si>
    <t>raise awareness about the topic</t>
  </si>
  <si>
    <t>Donate food to the ones that do not have</t>
  </si>
  <si>
    <t>Eurocrea Merchant</t>
  </si>
  <si>
    <t>Greek</t>
  </si>
  <si>
    <t xml:space="preserve">Demand for the food packaging to be recycable </t>
  </si>
  <si>
    <t>Commercial</t>
  </si>
  <si>
    <t>School subjects based on this issue in order to motivate the children</t>
  </si>
  <si>
    <t>to organize school walking activities in order to do litter picking</t>
  </si>
  <si>
    <t>place posters in the city</t>
  </si>
  <si>
    <t>PLATON</t>
  </si>
  <si>
    <t xml:space="preserve">Polish </t>
  </si>
  <si>
    <t>Go to the shop with a bag</t>
  </si>
  <si>
    <t>making shopping list</t>
  </si>
  <si>
    <t>don't buy too much</t>
  </si>
  <si>
    <t>don't use plastic bags</t>
  </si>
  <si>
    <t>Using reusable water bottle</t>
  </si>
  <si>
    <t>segregate waste every day</t>
  </si>
  <si>
    <t>use things longer</t>
  </si>
  <si>
    <t>take a reusable bag</t>
  </si>
  <si>
    <t>build own composte</t>
  </si>
  <si>
    <t>using things longer than usual</t>
  </si>
  <si>
    <t>have own composte bin</t>
  </si>
  <si>
    <t>use reusable water bottle</t>
  </si>
  <si>
    <t>make interview on TV</t>
  </si>
  <si>
    <t>reading labels</t>
  </si>
  <si>
    <t>make a videoblog</t>
  </si>
  <si>
    <t>taking a reusable bottle</t>
  </si>
  <si>
    <t>read lables</t>
  </si>
  <si>
    <t>make an interview</t>
  </si>
  <si>
    <t>organise meetings</t>
  </si>
  <si>
    <t>Polish</t>
  </si>
  <si>
    <t>Na</t>
  </si>
  <si>
    <t>use rule FiFo</t>
  </si>
  <si>
    <t>use a  lunch box at schoo</t>
  </si>
  <si>
    <t>reusable shopping bag</t>
  </si>
  <si>
    <t>use only reusable bags</t>
  </si>
  <si>
    <t>use the same bottle</t>
  </si>
  <si>
    <t>use FiFo rule</t>
  </si>
  <si>
    <t>use own shopping bag</t>
  </si>
  <si>
    <t>never use plastic bags</t>
  </si>
  <si>
    <t xml:space="preserve">always segregate waste </t>
  </si>
  <si>
    <t>make a TV interview</t>
  </si>
  <si>
    <t>use reusable shopping bags</t>
  </si>
  <si>
    <t>organise a community meetin</t>
  </si>
  <si>
    <t>make interview on the radio</t>
  </si>
  <si>
    <t>print leaflets</t>
  </si>
  <si>
    <t>use a composte bin in kitchen</t>
  </si>
  <si>
    <t>Using a luch box at school</t>
  </si>
  <si>
    <t>using the rule FiFo</t>
  </si>
  <si>
    <t>put food into jars</t>
  </si>
  <si>
    <t>segregate waste</t>
  </si>
  <si>
    <t>make a film</t>
  </si>
  <si>
    <t>prepare leaflets</t>
  </si>
  <si>
    <t>use own water bottle</t>
  </si>
  <si>
    <t>use rule FiFo everyday</t>
  </si>
  <si>
    <t>use reusable bottle</t>
  </si>
  <si>
    <t>write leaflets</t>
  </si>
  <si>
    <t>use a reusable bags</t>
  </si>
  <si>
    <t>make leaflets</t>
  </si>
  <si>
    <t>use lunch box at school</t>
  </si>
  <si>
    <t>buy less food everyday</t>
  </si>
  <si>
    <t>using lunch box at school</t>
  </si>
  <si>
    <t>use a composte bin</t>
  </si>
  <si>
    <t>use facebook</t>
  </si>
  <si>
    <t>make interview on radio</t>
  </si>
  <si>
    <t>make a shopping list</t>
  </si>
  <si>
    <t>buy what you need</t>
  </si>
  <si>
    <t>Buying products in big packagi</t>
  </si>
  <si>
    <t>use reusable  bag</t>
  </si>
  <si>
    <t>using own shopping bag</t>
  </si>
  <si>
    <t>meet with community</t>
  </si>
  <si>
    <t>talk with people</t>
  </si>
  <si>
    <t>SP15</t>
  </si>
  <si>
    <t>change a mentality of people</t>
  </si>
  <si>
    <t>news, classifieds in Internet</t>
  </si>
  <si>
    <t>news, classifieds in TV</t>
  </si>
  <si>
    <t>schools engagement in different actions, eg. collecting garbage in forests, information campaigns</t>
  </si>
  <si>
    <t>lessons at the school</t>
  </si>
  <si>
    <t>Uzbekistan</t>
  </si>
  <si>
    <t>FBO</t>
  </si>
  <si>
    <t>Outcome rating</t>
  </si>
  <si>
    <t>Activity rating</t>
  </si>
  <si>
    <t>Outcome valuation (based on value game group results)</t>
  </si>
  <si>
    <t>Total averages</t>
  </si>
  <si>
    <t>Sum of all in the column, divided by the number of stakeholders who gave a value to the outcome (if a stakeholder did not provide a value for the outcome, it has been omitted from the calculation)</t>
  </si>
  <si>
    <t>above is sum of total averages, divided by number of outcomes. This is used an an anchor</t>
  </si>
  <si>
    <t>Country</t>
  </si>
  <si>
    <t>Italy</t>
  </si>
  <si>
    <t>Greece</t>
  </si>
  <si>
    <t>Poland</t>
  </si>
  <si>
    <t>Age (years)</t>
  </si>
  <si>
    <t>Custom activities</t>
  </si>
  <si>
    <t>Average value of all outcomes for this participant</t>
  </si>
  <si>
    <t>Make my vegetable garden</t>
  </si>
  <si>
    <t>Custom activity 3</t>
  </si>
  <si>
    <t>Custom activity 2</t>
  </si>
  <si>
    <t>Custom activity 1</t>
  </si>
  <si>
    <t>Custom activity 2 valuation (based on the average value of outcomes and adjusted by rating)</t>
  </si>
  <si>
    <t>Custom activity 2 rating</t>
  </si>
  <si>
    <t>Custom activity 1 rating</t>
  </si>
  <si>
    <t>Custom activity 1 valuation (based on the average value of outcomes and adjusted by rating)</t>
  </si>
  <si>
    <t>Custom activity 3 rating</t>
  </si>
  <si>
    <t>Custom activity 3 valuation (based on the average value of outcomes and adjusted by rating)</t>
  </si>
  <si>
    <t>do thoughtful shopping</t>
  </si>
  <si>
    <t>Description</t>
  </si>
  <si>
    <t>Source</t>
  </si>
  <si>
    <t>Stakeholder</t>
  </si>
  <si>
    <t>This valuation is for the retail value of edible household food waste. "The cost of food waste in the EU-28 was estimated from the data in this report. The basic method was to determine the proportion of food that is edible and apply a figure for the value of food waste per tonne of edible food waste to this figure. The estimate of cost was determined for each sector and then summed. "</t>
  </si>
  <si>
    <t>http://www.eu-fusions.org/phocadownload/Publications/Estimates%20of%20European%20food%20waste%20levels.pdf</t>
  </si>
  <si>
    <t>Glass</t>
  </si>
  <si>
    <t>Board</t>
  </si>
  <si>
    <t>Wrapping paper</t>
  </si>
  <si>
    <t>Dense plastic</t>
  </si>
  <si>
    <t>Plastic film</t>
  </si>
  <si>
    <t>Metals</t>
  </si>
  <si>
    <t>Social cost of 1 tonne of carbon ($)</t>
  </si>
  <si>
    <t>Social cost of 1 kg of carbon ($)</t>
  </si>
  <si>
    <t>Recycled</t>
  </si>
  <si>
    <t>https://www.sciencedirect.com/science/article/pii/S0959652618334589</t>
  </si>
  <si>
    <t>Food type</t>
  </si>
  <si>
    <t>Unit</t>
  </si>
  <si>
    <t>Beef (beef herd)</t>
  </si>
  <si>
    <t>Lamb &amp; mutton</t>
  </si>
  <si>
    <t>Beef (dairy herd)</t>
  </si>
  <si>
    <t>Crustaceans (farmed)</t>
  </si>
  <si>
    <t>Cheese</t>
  </si>
  <si>
    <t>Pork</t>
  </si>
  <si>
    <t>Fish (farmed)</t>
  </si>
  <si>
    <t>Poultry meat</t>
  </si>
  <si>
    <t>Eggs</t>
  </si>
  <si>
    <t>Tofu</t>
  </si>
  <si>
    <t>Groundnuts</t>
  </si>
  <si>
    <t>Other pulses</t>
  </si>
  <si>
    <t>Peas</t>
  </si>
  <si>
    <t>Nuts</t>
  </si>
  <si>
    <t>Grains</t>
  </si>
  <si>
    <t>Milk</t>
  </si>
  <si>
    <t>1 litre</t>
  </si>
  <si>
    <t>Soymilk</t>
  </si>
  <si>
    <t>Oatmeal</t>
  </si>
  <si>
    <t>Potatoes</t>
  </si>
  <si>
    <t>Maize (meal)</t>
  </si>
  <si>
    <t>Palm oil</t>
  </si>
  <si>
    <t>Soybean oil</t>
  </si>
  <si>
    <t>Olive oil</t>
  </si>
  <si>
    <t>Rapeseed oil</t>
  </si>
  <si>
    <t>Sunflower oil</t>
  </si>
  <si>
    <t>Tomatoes</t>
  </si>
  <si>
    <t>1kg</t>
  </si>
  <si>
    <t>Brassicas</t>
  </si>
  <si>
    <t>Onions &amp; leeks</t>
  </si>
  <si>
    <t>Root vegetables</t>
  </si>
  <si>
    <t>Berries</t>
  </si>
  <si>
    <t>Bananas</t>
  </si>
  <si>
    <t>Apples</t>
  </si>
  <si>
    <t>Citrus</t>
  </si>
  <si>
    <t>Cane sugar</t>
  </si>
  <si>
    <t>Beet sugar</t>
  </si>
  <si>
    <t>Source: http://www.europarl.europa.eu/RegData/etudes/STUD/2017/581913/EPRS_STU%282017%29581913_EN.pdf</t>
  </si>
  <si>
    <t>Packaging type</t>
  </si>
  <si>
    <t>Greenhouse gas emissions avoided per tonne of waste (kg CO2 per tonne)</t>
  </si>
  <si>
    <t>Average</t>
  </si>
  <si>
    <t>Social cost of carbon (anchor value)</t>
  </si>
  <si>
    <t>Avoided cost of food waste (€ per tonne)</t>
  </si>
  <si>
    <t>Avoided cost of food waste (€ per 10 kg)</t>
  </si>
  <si>
    <t>Source: https://ora.ox.ac.uk/objects/uuid:b0b53649-5e93-4415-bf07-6b0b1227172f</t>
  </si>
  <si>
    <t>Eurocrea Merchant 1</t>
  </si>
  <si>
    <t>Eurocrea Merchant 2</t>
  </si>
  <si>
    <t>Eurocrea Merchant 3</t>
  </si>
  <si>
    <t>Eurocrea Merchant 4</t>
  </si>
  <si>
    <t>Eurocrea Merchant 5</t>
  </si>
  <si>
    <t>Eurocrea Merchant 6</t>
  </si>
  <si>
    <t>Eurocrea Merchant 7</t>
  </si>
  <si>
    <t>Eurocrea Merchant 8</t>
  </si>
  <si>
    <t>Eurocrea Merchant 9</t>
  </si>
  <si>
    <t>Eurocrea Merchant 10</t>
  </si>
  <si>
    <t>Eurocrea Merchant 11</t>
  </si>
  <si>
    <t>Eurocrea Merchant 12</t>
  </si>
  <si>
    <t>Eurocrea Merchant 13</t>
  </si>
  <si>
    <t>Eurocrea Merchant 14</t>
  </si>
  <si>
    <t>Eurocrea Merchant 15</t>
  </si>
  <si>
    <t>Eurocrea Merchant 16</t>
  </si>
  <si>
    <t>Eurocrea Merchant 17</t>
  </si>
  <si>
    <t>Eurocrea Merchant 18</t>
  </si>
  <si>
    <t>Eurocrea Merchant 19</t>
  </si>
  <si>
    <t>Eurocrea Merchant 20</t>
  </si>
  <si>
    <t>Eurocrea Merchant 21</t>
  </si>
  <si>
    <t>Eurocrea Merchant 22</t>
  </si>
  <si>
    <t>Eurocrea Merchant 23</t>
  </si>
  <si>
    <t>Eurocrea Merchant 24</t>
  </si>
  <si>
    <t>Eurocrea Merchant 25</t>
  </si>
  <si>
    <t>Eurocrea Merchant 26</t>
  </si>
  <si>
    <t>Eurocrea Merchant 27</t>
  </si>
  <si>
    <t>Eurocrea Merchant 28</t>
  </si>
  <si>
    <t>Eurocrea Merchant 29</t>
  </si>
  <si>
    <t>Eurocrea Merchant 30</t>
  </si>
  <si>
    <t>Eurocrea Merchant 31</t>
  </si>
  <si>
    <t>Eurocrea Merchant 32</t>
  </si>
  <si>
    <t>Eurocrea Merchant 33</t>
  </si>
  <si>
    <t>Eurocrea Merchant 34</t>
  </si>
  <si>
    <t>Eurocrea Merchant 35</t>
  </si>
  <si>
    <t>Eurocrea Merchant 36</t>
  </si>
  <si>
    <t>Eurocrea Merchant 37</t>
  </si>
  <si>
    <t>Eurocrea Merchant 38</t>
  </si>
  <si>
    <t>Eurocrea Merchant 39</t>
  </si>
  <si>
    <t>PLATON 1</t>
  </si>
  <si>
    <t>PLATON 2</t>
  </si>
  <si>
    <t>PLATON 3</t>
  </si>
  <si>
    <t>PLATON 4</t>
  </si>
  <si>
    <t>PLATON 5</t>
  </si>
  <si>
    <t>PLATON 6</t>
  </si>
  <si>
    <t>PLATON 7</t>
  </si>
  <si>
    <t>PLATON 8</t>
  </si>
  <si>
    <t>PLATON 9</t>
  </si>
  <si>
    <t>PLATON 10</t>
  </si>
  <si>
    <t>PLATON 11</t>
  </si>
  <si>
    <t>PLATON 12</t>
  </si>
  <si>
    <t>PLATON 13</t>
  </si>
  <si>
    <t>PLATON 14</t>
  </si>
  <si>
    <t>PLATON 15</t>
  </si>
  <si>
    <t>PLATON 16</t>
  </si>
  <si>
    <t>PLATON 17</t>
  </si>
  <si>
    <t>PLATON 18</t>
  </si>
  <si>
    <t>PLATON 19</t>
  </si>
  <si>
    <t>PLATON 20</t>
  </si>
  <si>
    <t>PLATON 21</t>
  </si>
  <si>
    <t>PLATON 22</t>
  </si>
  <si>
    <t>PLATON 23</t>
  </si>
  <si>
    <t>PLATON 24</t>
  </si>
  <si>
    <t>PLATON 25</t>
  </si>
  <si>
    <t>PLATON 26</t>
  </si>
  <si>
    <t>PLATON 27</t>
  </si>
  <si>
    <t>PLATON 28</t>
  </si>
  <si>
    <t>PLATON 29</t>
  </si>
  <si>
    <t>PLATON 30</t>
  </si>
  <si>
    <t>PLATON 31</t>
  </si>
  <si>
    <t>PLATON 32</t>
  </si>
  <si>
    <t>PLATON 33</t>
  </si>
  <si>
    <t>PLATON 34</t>
  </si>
  <si>
    <t>PLATON 35</t>
  </si>
  <si>
    <t>PLATON 36</t>
  </si>
  <si>
    <t>PLATON 37</t>
  </si>
  <si>
    <t>PLATON 38</t>
  </si>
  <si>
    <t>PLATON 39</t>
  </si>
  <si>
    <t>PLATON 40</t>
  </si>
  <si>
    <t>PLATON 41</t>
  </si>
  <si>
    <t>PLATON 42</t>
  </si>
  <si>
    <t>PLATON 43</t>
  </si>
  <si>
    <t>PLATON 44</t>
  </si>
  <si>
    <t>PLATON 45</t>
  </si>
  <si>
    <t>PLATON 46</t>
  </si>
  <si>
    <t>PLATON 47</t>
  </si>
  <si>
    <t>PLATON 48</t>
  </si>
  <si>
    <t>PLATON 49</t>
  </si>
  <si>
    <t>PLATON 50</t>
  </si>
  <si>
    <t>PLATON 51</t>
  </si>
  <si>
    <t>SP15 1</t>
  </si>
  <si>
    <t>SP15 2</t>
  </si>
  <si>
    <t>SP15 3</t>
  </si>
  <si>
    <t>SP15 4</t>
  </si>
  <si>
    <t>SP15 5</t>
  </si>
  <si>
    <t>SP15 6</t>
  </si>
  <si>
    <t>SP15 7</t>
  </si>
  <si>
    <t>SP15 8</t>
  </si>
  <si>
    <t>SP15 9</t>
  </si>
  <si>
    <t>SP15 10</t>
  </si>
  <si>
    <t>SP15 11</t>
  </si>
  <si>
    <t>SP15 12</t>
  </si>
  <si>
    <t>SP15 13</t>
  </si>
  <si>
    <t>SP15 14</t>
  </si>
  <si>
    <t>SP15 15</t>
  </si>
  <si>
    <t>SP15 16</t>
  </si>
  <si>
    <t>SP15 17</t>
  </si>
  <si>
    <t>SP15 18</t>
  </si>
  <si>
    <t>SP15 19</t>
  </si>
  <si>
    <t>SP15 20</t>
  </si>
  <si>
    <t>SP15 21</t>
  </si>
  <si>
    <t>SP15 22</t>
  </si>
  <si>
    <t>SP15 23</t>
  </si>
  <si>
    <t>SP15 24</t>
  </si>
  <si>
    <t>SP15 25</t>
  </si>
  <si>
    <t>SP15 26</t>
  </si>
  <si>
    <t>SP15 27</t>
  </si>
  <si>
    <t>SP15 28</t>
  </si>
  <si>
    <t>SP15 29</t>
  </si>
  <si>
    <t>SP15 30</t>
  </si>
  <si>
    <t>SP15 31</t>
  </si>
  <si>
    <t>SP15 32</t>
  </si>
  <si>
    <t>SP15 33</t>
  </si>
  <si>
    <t>SP15 34</t>
  </si>
  <si>
    <t>SP15 35</t>
  </si>
  <si>
    <t>SP15 36</t>
  </si>
  <si>
    <t>SP15 37</t>
  </si>
  <si>
    <t>SP15 38</t>
  </si>
  <si>
    <t>SP15 39</t>
  </si>
  <si>
    <t>SP15 40</t>
  </si>
  <si>
    <t>SP15 41</t>
  </si>
  <si>
    <t>SP15 42</t>
  </si>
  <si>
    <t>SP15 43</t>
  </si>
  <si>
    <t>SP15 44</t>
  </si>
  <si>
    <t>SP15 45</t>
  </si>
  <si>
    <t>SP15 46</t>
  </si>
  <si>
    <t>SP15 47</t>
  </si>
  <si>
    <t>SP15 48</t>
  </si>
  <si>
    <t>SP15 49</t>
  </si>
  <si>
    <t>SP15 50</t>
  </si>
  <si>
    <t>SP15 51</t>
  </si>
  <si>
    <t>SP15 52</t>
  </si>
  <si>
    <t>SP15 53</t>
  </si>
  <si>
    <t>SP15 54</t>
  </si>
  <si>
    <t>SP15 55</t>
  </si>
  <si>
    <t>SP15 56</t>
  </si>
  <si>
    <t>SP15 57</t>
  </si>
  <si>
    <t>SP15 58</t>
  </si>
  <si>
    <t>SP15 59</t>
  </si>
  <si>
    <t>SP15 60</t>
  </si>
  <si>
    <t>FBO 1</t>
  </si>
  <si>
    <t>FBO 2</t>
  </si>
  <si>
    <t>FBO 3</t>
  </si>
  <si>
    <t>FBO 4</t>
  </si>
  <si>
    <t>FBO 5</t>
  </si>
  <si>
    <t>FBO 6</t>
  </si>
  <si>
    <t>FBO 7</t>
  </si>
  <si>
    <t>FBO 8</t>
  </si>
  <si>
    <t>FBO 9</t>
  </si>
  <si>
    <t>FBO 10</t>
  </si>
  <si>
    <t>FBO 11</t>
  </si>
  <si>
    <t>FBO 12</t>
  </si>
  <si>
    <t>FBO 13</t>
  </si>
  <si>
    <t>FBO 14</t>
  </si>
  <si>
    <t>FBO 15</t>
  </si>
  <si>
    <t>FBO 16</t>
  </si>
  <si>
    <t>FBO 17</t>
  </si>
  <si>
    <t>FBO 18</t>
  </si>
  <si>
    <t>FBO 19</t>
  </si>
  <si>
    <t>FBO 20</t>
  </si>
  <si>
    <t>FBO 21</t>
  </si>
  <si>
    <t>FBO 22</t>
  </si>
  <si>
    <t>FBO 23</t>
  </si>
  <si>
    <t>FBO 24</t>
  </si>
  <si>
    <t>FBO 25</t>
  </si>
  <si>
    <t>FBO 26</t>
  </si>
  <si>
    <t>FBO 27</t>
  </si>
  <si>
    <t>FBO 28</t>
  </si>
  <si>
    <t>FBO 29</t>
  </si>
  <si>
    <t>FBO 30</t>
  </si>
  <si>
    <t>FBO 31</t>
  </si>
  <si>
    <t>FBO 32</t>
  </si>
  <si>
    <t>FBO 33</t>
  </si>
  <si>
    <t>FBO 34</t>
  </si>
  <si>
    <t>FBO 35</t>
  </si>
  <si>
    <t>FBO 36</t>
  </si>
  <si>
    <t>FBO 37</t>
  </si>
  <si>
    <t>FBO 38</t>
  </si>
  <si>
    <t>FBO 39</t>
  </si>
  <si>
    <t>FBO 40</t>
  </si>
  <si>
    <t>FBO 41</t>
  </si>
  <si>
    <t>FBO 42</t>
  </si>
  <si>
    <t>FBO 43</t>
  </si>
  <si>
    <t>FBO 44</t>
  </si>
  <si>
    <t>FBO 45</t>
  </si>
  <si>
    <t>FBO 46</t>
  </si>
  <si>
    <t>FBO 47</t>
  </si>
  <si>
    <t>FBO 48</t>
  </si>
  <si>
    <t>FBO 49</t>
  </si>
  <si>
    <t>FBO 50</t>
  </si>
  <si>
    <t>100g</t>
  </si>
  <si>
    <t>Values</t>
  </si>
  <si>
    <t>Average of Making a positive difference to society and the environment by... reducing 10kg of food packaging over a year</t>
  </si>
  <si>
    <t>Average of Making a positive difference to society and the environment by... reusing 10kg of food packaging over a year</t>
  </si>
  <si>
    <t>Average of Making a positive difference to society and the environment by... recycling 10kg of food packaging over a year</t>
  </si>
  <si>
    <t>Average of Making a positive difference to society and the environment by... reducing 10kg of food waste over a year</t>
  </si>
  <si>
    <t>Average of Making a positive difference to society and the environment by... reusing 10kg of food waste over a year</t>
  </si>
  <si>
    <t>Average of Making a positive difference to society and the environment by... recycling 10kg of food waste over a year</t>
  </si>
  <si>
    <t>Table 4. Average valuations of outcomes (based on anchor value) by stakeholder country</t>
  </si>
  <si>
    <t>Table 5. Average valuations of outcomes (based on anchor value) by stakeholder gender</t>
  </si>
  <si>
    <t>Table 6. Average valuations of outcomes (based on anchor value) by stakeholder age</t>
  </si>
  <si>
    <t>Average of Writing a blog</t>
  </si>
  <si>
    <t>Average of Writing a letter to a newspaper</t>
  </si>
  <si>
    <t>Average of Writing a letter to a local representative</t>
  </si>
  <si>
    <t>Average of Organising a community litter pick</t>
  </si>
  <si>
    <t>Average of Starting a community compost heap</t>
  </si>
  <si>
    <t>Average rating of all outcomes for this participant</t>
  </si>
  <si>
    <t>Average value of all activities for this participant</t>
  </si>
  <si>
    <t>Average rating of all activities for this participant</t>
  </si>
  <si>
    <t>above is sum of total averages, divided by number of activities.</t>
  </si>
  <si>
    <t>Table 7. Average ratings of activities by stakeholder country</t>
  </si>
  <si>
    <t>Table 1. Average ratings of outcomes by stakeholder country</t>
  </si>
  <si>
    <t>Table 2. Average ratings of outcomes by stakeholder gender</t>
  </si>
  <si>
    <t>Table 3. Average ratings of outcomes by stakeholder age</t>
  </si>
  <si>
    <t>Table 8. Average ratings of activities by stakeholder gender</t>
  </si>
  <si>
    <t>Table 9. Average ratings of activities by stakeholder age</t>
  </si>
  <si>
    <t>Table 10. Average valuations of activities by stakeholder country</t>
  </si>
  <si>
    <t>Table 12. Average valuations of activities by stakeholder age</t>
  </si>
  <si>
    <t>Table 11. Average valuations of activities by stakeholder gender</t>
  </si>
  <si>
    <t>Average of Average rating of all outcomes for this segment</t>
  </si>
  <si>
    <t>Average of Average value of all outcomes for this segment</t>
  </si>
  <si>
    <t>Activity valuation (based on anchor value (the average value of outcomes) and adjusted by rating)</t>
  </si>
  <si>
    <t>Average of Average rating of all activities for this segment</t>
  </si>
  <si>
    <t>Average of Average value of all activities for this segment</t>
  </si>
  <si>
    <t>Section 1a: Outcome ratings</t>
  </si>
  <si>
    <t>Section 1b: Outcome valuations (based on anchor value)</t>
  </si>
  <si>
    <t>Section 2a: Activity ratings</t>
  </si>
  <si>
    <t>Section 2b: Activity valuations (based on anchor value)</t>
  </si>
  <si>
    <r>
      <rPr>
        <b/>
        <sz val="11"/>
        <color theme="1"/>
        <rFont val="Calibri"/>
        <family val="2"/>
        <scheme val="minor"/>
      </rPr>
      <t>About this sheet</t>
    </r>
    <r>
      <rPr>
        <sz val="11"/>
        <color theme="1"/>
        <rFont val="Calibri"/>
        <family val="2"/>
        <scheme val="minor"/>
      </rPr>
      <t>: This sheet lists participant responses to the information collection form. This includes demographics information and activity ratings. 
Activity valuations are given based on an anchor valuation (the average value of all outcomes reached by the value game groups), adjusted by activity rating.</t>
    </r>
  </si>
  <si>
    <t>Social cost of 1 tonne of carbon (€)</t>
  </si>
  <si>
    <t>Social cost of 1 kg of carbon (€)</t>
  </si>
  <si>
    <t>Original valuation source: https://www.sciencedirect.com/science/article/pii/S0959652618334589
Exchange rate source (taken 20/08/2019): https://www.xe.com/currencyconverter/convert/?Amount=1&amp;From=USD&amp;To=EUR</t>
  </si>
  <si>
    <t>Average of all packaging types</t>
  </si>
  <si>
    <t>Value (€) of GHG emissions per unit of food waste avoided (based on social cost of carbon)</t>
  </si>
  <si>
    <t>Rice</t>
  </si>
  <si>
    <t>1000 kcal / 1299g</t>
  </si>
  <si>
    <t>1000 kcal / 1613g</t>
  </si>
  <si>
    <t>1000 kcal / 775g</t>
  </si>
  <si>
    <t>Bread (Wheat &amp; Rye)</t>
  </si>
  <si>
    <t>1000 kcal / 338g</t>
  </si>
  <si>
    <t>1000 kcal / 1163g</t>
  </si>
  <si>
    <r>
      <rPr>
        <b/>
        <sz val="11"/>
        <color theme="1"/>
        <rFont val="Calibri"/>
        <family val="2"/>
        <scheme val="minor"/>
      </rPr>
      <t>About this sheet:</t>
    </r>
    <r>
      <rPr>
        <sz val="11"/>
        <color theme="1"/>
        <rFont val="Calibri"/>
        <family val="2"/>
        <scheme val="minor"/>
      </rPr>
      <t xml:space="preserve"> This sheet lists the avoided cost of food waste per unit. Value is calculated based on the retail value of edible household food waste.</t>
    </r>
  </si>
  <si>
    <t>Average of all food types</t>
  </si>
  <si>
    <r>
      <rPr>
        <b/>
        <sz val="11"/>
        <color theme="1"/>
        <rFont val="Calibri"/>
        <family val="2"/>
        <scheme val="minor"/>
      </rPr>
      <t>About this sheet:</t>
    </r>
    <r>
      <rPr>
        <sz val="11"/>
        <color theme="1"/>
        <rFont val="Calibri"/>
        <family val="2"/>
        <scheme val="minor"/>
      </rPr>
      <t xml:space="preserve"> This sheet lists participant responses to the information collection form. This includes demographics information and outcome ratings. 
Outcome valuations are given based on 1. The value reached by their group as part of the value game exercise and 2. An anchor valuation (the average value of all outcomes reached by the value game groups), adjusted by outcome rating. Recommend using only the second valuation method (based on anchor valuation).</t>
    </r>
  </si>
  <si>
    <r>
      <t>Please note:</t>
    </r>
    <r>
      <rPr>
        <sz val="11"/>
        <color theme="1"/>
        <rFont val="Calibri"/>
        <family val="2"/>
        <scheme val="minor"/>
      </rPr>
      <t xml:space="preserve"> This sheet contains individual-level data. Please see the "Outcome &amp; Activity Summary" tab for summary level information.</t>
    </r>
  </si>
  <si>
    <t>Greenhouse gas emissions (kg CO2) per unit</t>
  </si>
  <si>
    <t>An average student</t>
  </si>
  <si>
    <t>Recycling</t>
  </si>
  <si>
    <t>10kg of</t>
  </si>
  <si>
    <t>Greenhouse gas emissions (kg CO2) per kg of food waste reduced (or reused)</t>
  </si>
  <si>
    <t>Value (€) of Greenhouse gas emissions per 10 kg of food waste reduced (or reused) (based on social cost of carbon)</t>
  </si>
  <si>
    <t>Reduced (or reused)</t>
  </si>
  <si>
    <t>Has a total impact of</t>
  </si>
  <si>
    <t>is value to the student</t>
  </si>
  <si>
    <t>and</t>
  </si>
  <si>
    <t>Reducing</t>
  </si>
  <si>
    <t>Reusing</t>
  </si>
  <si>
    <t>Food waste</t>
  </si>
  <si>
    <t>Student type</t>
  </si>
  <si>
    <t>A student from Greece</t>
  </si>
  <si>
    <t>A student from Italy</t>
  </si>
  <si>
    <t>A student from Poland</t>
  </si>
  <si>
    <t>A female student</t>
  </si>
  <si>
    <t>A male student</t>
  </si>
  <si>
    <t>A student aged 10</t>
  </si>
  <si>
    <t>A student aged 11</t>
  </si>
  <si>
    <t>A student aged 12</t>
  </si>
  <si>
    <t>A student aged 13</t>
  </si>
  <si>
    <t>A student aged 14</t>
  </si>
  <si>
    <t>A student aged 15</t>
  </si>
  <si>
    <t>A student aged 16</t>
  </si>
  <si>
    <t>A student aged 17</t>
  </si>
  <si>
    <t>Food packaging waste</t>
  </si>
  <si>
    <t>of which</t>
  </si>
  <si>
    <t>Select food type</t>
  </si>
  <si>
    <t>Select food packaging type</t>
  </si>
  <si>
    <t>is value to the environment/society</t>
  </si>
  <si>
    <t>Select student type</t>
  </si>
  <si>
    <r>
      <t>About this sheet</t>
    </r>
    <r>
      <rPr>
        <sz val="11"/>
        <color theme="1"/>
        <rFont val="Calibri"/>
        <family val="2"/>
        <scheme val="minor"/>
      </rPr>
      <t xml:space="preserve">: This sheet displays summarised data from the "Outcome ratings and valuations" and "Activity ratings and valuations" tabs. Data is segmented by country, gender and age of respondents. Outcome and activity valuations on this sheet are based on an anchor value (the average value of all outcomes reached by the value game groups), adjusted by outcome/activity rating. </t>
    </r>
  </si>
  <si>
    <t xml:space="preserve">Greenhouse gas emissions (kg CO2) per kg of food waste sent to landfill </t>
  </si>
  <si>
    <t>Greenhouse gas emissions (kg CO2) per kg of food waste composted</t>
  </si>
  <si>
    <t>Value (€) of Greenhouse gas emissions avoided per 10 kg of food waste composted (rather than sent to landfill) (based on social cost of carbon)</t>
  </si>
  <si>
    <t>Source: https://www.ncurproceedings.org/ojs/index.php/NCUR2016/article/download/1698/893</t>
  </si>
  <si>
    <t>Outcome valuation (based on anchor value (the average value of outcomes) and adjusted by rating)</t>
  </si>
  <si>
    <r>
      <t xml:space="preserve">About this sheet: </t>
    </r>
    <r>
      <rPr>
        <sz val="11"/>
        <color theme="1"/>
        <rFont val="Calibri"/>
        <family val="2"/>
        <scheme val="minor"/>
      </rPr>
      <t>This sheet lists the greenhouse gas emissions avoided per unit of food waste reduced (or reused), or recycled (composted). Values are calculated based on an estimate of the social cost of carbon.</t>
    </r>
  </si>
  <si>
    <r>
      <t xml:space="preserve">About this sheet: </t>
    </r>
    <r>
      <rPr>
        <sz val="11"/>
        <color theme="1"/>
        <rFont val="Calibri"/>
        <family val="2"/>
        <scheme val="minor"/>
      </rPr>
      <t>This sheet lists the greenhouse gas emissions avoided per unit of packaging waste avoided (or reused), or recycled. Values are calculated based on an estimate of the social cost of carbon.</t>
    </r>
  </si>
  <si>
    <t>Calculator 1. Recycling food waste</t>
  </si>
  <si>
    <t>Calculator 2. Reusing food waste</t>
  </si>
  <si>
    <t>Calculator 3. Reducing food waste</t>
  </si>
  <si>
    <t>Calculator 4. Recycling food packaging waste</t>
  </si>
  <si>
    <t>Section 1. Food waste impact</t>
  </si>
  <si>
    <t>Section 2. Food packaging waste impact</t>
  </si>
  <si>
    <t>Calculator 5. Reusing food packaging waste</t>
  </si>
  <si>
    <t>Calculator 6. Reducing food packaging waste</t>
  </si>
  <si>
    <t>Greenhouse gas emissions avoided per kg of waste (kg of CO2 per kg of packaging)</t>
  </si>
  <si>
    <t>Value (€) of Greenhouse gas emissions avoided per 10 kg of different types of waste reduced (or reused), or recycled (based on social cost of carbon)</t>
  </si>
  <si>
    <r>
      <rPr>
        <b/>
        <sz val="11"/>
        <color theme="1"/>
        <rFont val="Calibri"/>
        <family val="2"/>
        <scheme val="minor"/>
      </rPr>
      <t>About this sheet</t>
    </r>
    <r>
      <rPr>
        <sz val="11"/>
        <color theme="1"/>
        <rFont val="Calibri"/>
        <family val="2"/>
        <scheme val="minor"/>
      </rPr>
      <t>: This sheet allows you to calculate the impact of food waste and food packaging waste. Cells highlighted in yellow are drop down menus. These allow you to select the type of student (i.e. the age, location or gender of student), food type and packaging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</si>
</sst>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2]\ * #,##0.00_-;\-[$€-2]\ * #,##0.00_-;_-[$€-2]\ * &quot;-&quot;??_-;_-@_-"/>
    <numFmt numFmtId="165" formatCode="_-[$$-409]* #,##0.00_ ;_-[$$-409]* \-#,##0.00\ ;_-[$$-409]* &quot;-&quot;??_ ;_-@_ "/>
    <numFmt numFmtId="166" formatCode="[$€-2]\ #,##0;[Red]\-[$€-2]\ #,##0"/>
    <numFmt numFmtId="167" formatCode="[$€-2]\ #,##0.00;[Red]\-[$€-2]\ #,##0.00"/>
    <numFmt numFmtId="168" formatCode="0.0"/>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b/>
      <sz val="12"/>
      <color rgb="FF000000"/>
      <name val="Calibri"/>
      <family val="2"/>
    </font>
    <font>
      <b/>
      <i/>
      <sz val="11"/>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sz val="9"/>
      <color indexed="81"/>
      <name val="Tahoma"/>
      <family val="2"/>
    </font>
    <font>
      <b/>
      <sz val="9"/>
      <color indexed="81"/>
      <name val="Tahoma"/>
      <family val="2"/>
    </font>
    <font>
      <u/>
      <sz val="11"/>
      <color theme="10"/>
      <name val="Calibri"/>
      <family val="2"/>
    </font>
    <font>
      <sz val="14"/>
      <color theme="1"/>
      <name val="Calibri"/>
      <family val="2"/>
      <scheme val="minor"/>
    </font>
  </fonts>
  <fills count="15">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3" fillId="0" borderId="0"/>
    <xf numFmtId="44" fontId="7" fillId="0" borderId="0" applyFont="0" applyFill="0" applyBorder="0" applyAlignment="0" applyProtection="0"/>
    <xf numFmtId="0" fontId="12" fillId="0" borderId="0" applyNumberFormat="0" applyFill="0" applyBorder="0" applyAlignment="0" applyProtection="0">
      <alignment vertical="top"/>
      <protection locked="0"/>
    </xf>
  </cellStyleXfs>
  <cellXfs count="255">
    <xf numFmtId="0" fontId="0" fillId="0" borderId="0" xfId="0"/>
    <xf numFmtId="0" fontId="0" fillId="0" borderId="0" xfId="0" applyAlignment="1">
      <alignment wrapText="1"/>
    </xf>
    <xf numFmtId="0" fontId="1" fillId="0" borderId="3" xfId="0" applyFont="1" applyBorder="1" applyAlignment="1">
      <alignment horizontal="right"/>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6" fillId="0" borderId="1" xfId="0" applyFont="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8" xfId="0" applyBorder="1" applyAlignment="1">
      <alignment horizontal="center" vertical="center" wrapText="1"/>
    </xf>
    <xf numFmtId="164" fontId="0" fillId="0" borderId="7"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8" xfId="0" applyNumberFormat="1" applyBorder="1" applyAlignment="1">
      <alignment horizontal="center" vertical="center" wrapText="1"/>
    </xf>
    <xf numFmtId="164" fontId="0" fillId="0" borderId="4" xfId="2" applyNumberFormat="1" applyFont="1" applyBorder="1" applyAlignment="1">
      <alignment horizontal="center" vertical="center" wrapText="1"/>
    </xf>
    <xf numFmtId="164" fontId="0" fillId="0" borderId="8" xfId="2" applyNumberFormat="1" applyFont="1" applyBorder="1" applyAlignment="1">
      <alignment horizontal="center" vertical="center" wrapText="1"/>
    </xf>
    <xf numFmtId="0" fontId="0" fillId="0" borderId="5" xfId="0" applyBorder="1" applyAlignment="1">
      <alignment horizontal="center" vertical="center" wrapText="1"/>
    </xf>
    <xf numFmtId="164" fontId="0" fillId="0" borderId="7" xfId="2"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21" xfId="0" applyBorder="1" applyAlignment="1">
      <alignment horizontal="center" vertical="center" wrapText="1"/>
    </xf>
    <xf numFmtId="164" fontId="0" fillId="0" borderId="9" xfId="0" applyNumberFormat="1" applyBorder="1" applyAlignment="1">
      <alignment horizontal="center" vertical="center" wrapText="1"/>
    </xf>
    <xf numFmtId="164" fontId="0" fillId="0" borderId="10" xfId="0" applyNumberFormat="1" applyBorder="1" applyAlignment="1">
      <alignment horizontal="center" vertical="center" wrapText="1"/>
    </xf>
    <xf numFmtId="164" fontId="0" fillId="0" borderId="11" xfId="0" applyNumberFormat="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164" fontId="0" fillId="0" borderId="13" xfId="0" applyNumberFormat="1" applyBorder="1" applyAlignment="1">
      <alignment horizontal="center" vertical="center" wrapText="1"/>
    </xf>
    <xf numFmtId="0" fontId="0" fillId="0" borderId="0" xfId="0" applyAlignment="1">
      <alignment horizontal="center" vertical="center" wrapText="1"/>
    </xf>
    <xf numFmtId="164" fontId="0" fillId="0" borderId="16" xfId="0" applyNumberFormat="1" applyBorder="1" applyAlignment="1">
      <alignment horizontal="center" vertical="center" wrapText="1"/>
    </xf>
    <xf numFmtId="0" fontId="1" fillId="0" borderId="17" xfId="0" applyFont="1" applyBorder="1" applyAlignment="1">
      <alignment horizontal="center" vertical="center"/>
    </xf>
    <xf numFmtId="2" fontId="1" fillId="0" borderId="18"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9"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1" fillId="0" borderId="20" xfId="0" applyNumberFormat="1" applyFont="1" applyBorder="1" applyAlignment="1">
      <alignment horizontal="center" vertical="center"/>
    </xf>
    <xf numFmtId="0" fontId="0" fillId="0" borderId="17" xfId="0" applyBorder="1" applyAlignment="1">
      <alignment horizontal="center" vertical="center"/>
    </xf>
    <xf numFmtId="2" fontId="1" fillId="0" borderId="22" xfId="0" applyNumberFormat="1" applyFont="1" applyBorder="1" applyAlignment="1">
      <alignment horizontal="center" vertical="center" wrapText="1"/>
    </xf>
    <xf numFmtId="2" fontId="1" fillId="0" borderId="18"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64" fontId="1" fillId="0" borderId="20" xfId="0" applyNumberFormat="1" applyFont="1" applyBorder="1" applyAlignment="1">
      <alignment horizontal="center" vertical="center" wrapText="1"/>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164" fontId="0" fillId="0" borderId="26" xfId="0" applyNumberFormat="1" applyBorder="1" applyAlignment="1">
      <alignment horizontal="center" vertical="center" wrapText="1"/>
    </xf>
    <xf numFmtId="164" fontId="0" fillId="0" borderId="27" xfId="0" applyNumberFormat="1" applyBorder="1" applyAlignment="1">
      <alignment horizontal="center" vertical="center" wrapText="1"/>
    </xf>
    <xf numFmtId="164" fontId="0" fillId="0" borderId="29" xfId="0" applyNumberFormat="1"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4" fillId="0" borderId="18" xfId="1" applyFont="1" applyBorder="1" applyAlignment="1">
      <alignment horizontal="center" vertical="center" wrapText="1"/>
    </xf>
    <xf numFmtId="0" fontId="4" fillId="0" borderId="20" xfId="1" applyFont="1" applyBorder="1" applyAlignment="1">
      <alignment horizontal="center" vertical="center" wrapText="1"/>
    </xf>
    <xf numFmtId="0" fontId="1" fillId="8" borderId="18"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5" borderId="18"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 fillId="0" borderId="4"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2" fontId="0" fillId="0" borderId="9" xfId="0" applyNumberFormat="1" applyBorder="1" applyAlignment="1">
      <alignment horizontal="center"/>
    </xf>
    <xf numFmtId="2" fontId="0" fillId="0" borderId="11" xfId="0" applyNumberFormat="1" applyBorder="1" applyAlignment="1">
      <alignment horizontal="center"/>
    </xf>
    <xf numFmtId="0" fontId="8" fillId="0" borderId="4" xfId="0" applyFont="1" applyBorder="1" applyAlignment="1">
      <alignment horizont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2" fillId="10" borderId="18" xfId="0" applyFont="1" applyFill="1" applyBorder="1" applyAlignment="1">
      <alignment horizontal="center" vertical="center"/>
    </xf>
    <xf numFmtId="0" fontId="2" fillId="10" borderId="20" xfId="0"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 fillId="10" borderId="19" xfId="0" applyFont="1" applyFill="1" applyBorder="1" applyAlignment="1">
      <alignment horizontal="center" vertical="center" wrapText="1"/>
    </xf>
    <xf numFmtId="166" fontId="0" fillId="0" borderId="34" xfId="0" applyNumberFormat="1" applyBorder="1" applyAlignment="1">
      <alignment horizontal="center" vertical="center"/>
    </xf>
    <xf numFmtId="167" fontId="0" fillId="0" borderId="34" xfId="0" applyNumberFormat="1" applyBorder="1" applyAlignment="1">
      <alignment horizontal="center" vertical="center"/>
    </xf>
    <xf numFmtId="0" fontId="2" fillId="4" borderId="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22" xfId="1" applyFont="1" applyBorder="1" applyAlignment="1">
      <alignment horizontal="center" vertical="center" wrapText="1"/>
    </xf>
    <xf numFmtId="0" fontId="1" fillId="0" borderId="38" xfId="0"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0" xfId="0" pivotButton="1"/>
    <xf numFmtId="0" fontId="0" fillId="0" borderId="0" xfId="0" applyAlignment="1">
      <alignment horizontal="left"/>
    </xf>
    <xf numFmtId="0" fontId="1" fillId="6" borderId="2" xfId="0" applyFont="1" applyFill="1" applyBorder="1" applyAlignment="1">
      <alignment horizontal="center" vertical="center" wrapText="1"/>
    </xf>
    <xf numFmtId="164" fontId="0" fillId="0" borderId="42" xfId="0" applyNumberFormat="1" applyBorder="1" applyAlignment="1">
      <alignment horizontal="center" vertical="center" wrapText="1"/>
    </xf>
    <xf numFmtId="164" fontId="0" fillId="0" borderId="43" xfId="0" applyNumberFormat="1" applyBorder="1" applyAlignment="1">
      <alignment horizontal="center" vertical="center" wrapText="1"/>
    </xf>
    <xf numFmtId="2" fontId="0" fillId="0" borderId="0" xfId="0" applyNumberFormat="1"/>
    <xf numFmtId="2" fontId="0" fillId="0" borderId="1" xfId="0" applyNumberFormat="1" applyBorder="1" applyAlignment="1">
      <alignment horizontal="center" vertic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2" fontId="0" fillId="0" borderId="26" xfId="0" applyNumberFormat="1" applyBorder="1" applyAlignment="1">
      <alignment horizontal="center" vertical="center"/>
    </xf>
    <xf numFmtId="2" fontId="0" fillId="0" borderId="27" xfId="0" applyNumberFormat="1" applyBorder="1" applyAlignment="1">
      <alignment horizontal="center" vertical="center"/>
    </xf>
    <xf numFmtId="164" fontId="0" fillId="0" borderId="7" xfId="0" applyNumberFormat="1" applyBorder="1"/>
    <xf numFmtId="164" fontId="0" fillId="0" borderId="1" xfId="0" applyNumberFormat="1" applyBorder="1"/>
    <xf numFmtId="164" fontId="0" fillId="0" borderId="9" xfId="0" applyNumberFormat="1" applyBorder="1"/>
    <xf numFmtId="164" fontId="0" fillId="0" borderId="10" xfId="0" applyNumberFormat="1" applyBorder="1"/>
    <xf numFmtId="2" fontId="2" fillId="0" borderId="2" xfId="0" applyNumberFormat="1" applyFont="1" applyBorder="1" applyAlignment="1">
      <alignment horizontal="center" vertical="center"/>
    </xf>
    <xf numFmtId="168" fontId="0" fillId="0" borderId="44" xfId="0" applyNumberFormat="1" applyBorder="1" applyAlignment="1">
      <alignment horizontal="center" vertical="center" wrapText="1"/>
    </xf>
    <xf numFmtId="164" fontId="0" fillId="0" borderId="0" xfId="0" applyNumberFormat="1"/>
    <xf numFmtId="168" fontId="0" fillId="0" borderId="42" xfId="0" applyNumberFormat="1" applyBorder="1" applyAlignment="1">
      <alignment horizontal="center" vertical="center" wrapText="1"/>
    </xf>
    <xf numFmtId="168" fontId="0" fillId="0" borderId="43" xfId="0" applyNumberFormat="1" applyBorder="1" applyAlignment="1">
      <alignment horizontal="center" vertical="center" wrapText="1"/>
    </xf>
    <xf numFmtId="0" fontId="0" fillId="7" borderId="32" xfId="0" applyFill="1" applyBorder="1" applyAlignment="1">
      <alignment horizontal="center" vertical="center" wrapText="1"/>
    </xf>
    <xf numFmtId="2" fontId="0" fillId="0" borderId="33" xfId="0" applyNumberFormat="1" applyBorder="1"/>
    <xf numFmtId="2" fontId="0" fillId="0" borderId="34" xfId="0" applyNumberFormat="1" applyBorder="1"/>
    <xf numFmtId="2" fontId="0" fillId="0" borderId="35" xfId="0" applyNumberFormat="1" applyBorder="1"/>
    <xf numFmtId="2" fontId="0" fillId="0" borderId="33" xfId="0" applyNumberFormat="1" applyBorder="1" applyAlignment="1">
      <alignment horizontal="center" vertical="center"/>
    </xf>
    <xf numFmtId="2" fontId="0" fillId="0" borderId="34" xfId="0" applyNumberFormat="1" applyBorder="1" applyAlignment="1">
      <alignment horizontal="center" vertical="center"/>
    </xf>
    <xf numFmtId="2" fontId="0" fillId="0" borderId="35" xfId="0" applyNumberFormat="1" applyBorder="1" applyAlignment="1">
      <alignment horizontal="center" vertical="center"/>
    </xf>
    <xf numFmtId="2" fontId="1" fillId="0" borderId="8"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0" fillId="0" borderId="7" xfId="0" applyNumberFormat="1" applyBorder="1" applyAlignment="1">
      <alignment horizontal="center"/>
    </xf>
    <xf numFmtId="2" fontId="0" fillId="0" borderId="1" xfId="0" applyNumberFormat="1" applyBorder="1" applyAlignment="1">
      <alignment horizontal="center"/>
    </xf>
    <xf numFmtId="2" fontId="0" fillId="0" borderId="10" xfId="0" applyNumberFormat="1" applyBorder="1" applyAlignment="1">
      <alignment horizontal="center"/>
    </xf>
    <xf numFmtId="2" fontId="1" fillId="0" borderId="29" xfId="0" applyNumberFormat="1" applyFont="1" applyBorder="1" applyAlignment="1">
      <alignment horizontal="center" vertical="center"/>
    </xf>
    <xf numFmtId="164" fontId="0" fillId="0" borderId="33" xfId="0" applyNumberFormat="1" applyBorder="1"/>
    <xf numFmtId="164" fontId="0" fillId="0" borderId="34" xfId="0" applyNumberFormat="1" applyBorder="1"/>
    <xf numFmtId="164" fontId="0" fillId="0" borderId="35" xfId="0" applyNumberFormat="1" applyBorder="1"/>
    <xf numFmtId="164" fontId="1" fillId="0" borderId="8" xfId="0" applyNumberFormat="1" applyFont="1" applyBorder="1"/>
    <xf numFmtId="164" fontId="1" fillId="0" borderId="11" xfId="0" applyNumberFormat="1" applyFont="1" applyBorder="1"/>
    <xf numFmtId="164" fontId="0" fillId="0" borderId="7" xfId="0" applyNumberFormat="1" applyBorder="1" applyAlignment="1">
      <alignment horizontal="center" vertical="center"/>
    </xf>
    <xf numFmtId="164" fontId="0" fillId="0" borderId="1" xfId="0" applyNumberFormat="1" applyBorder="1" applyAlignment="1">
      <alignment horizontal="center" vertical="center"/>
    </xf>
    <xf numFmtId="164" fontId="1" fillId="0" borderId="8" xfId="0" applyNumberFormat="1" applyFont="1" applyBorder="1" applyAlignment="1">
      <alignment horizontal="center" vertical="center"/>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164" fontId="1" fillId="0" borderId="11" xfId="0" applyNumberFormat="1" applyFont="1" applyBorder="1" applyAlignment="1">
      <alignment horizontal="center" vertical="center"/>
    </xf>
    <xf numFmtId="164" fontId="0" fillId="0" borderId="8" xfId="0" applyNumberFormat="1" applyBorder="1" applyAlignment="1">
      <alignment horizontal="center" vertical="center"/>
    </xf>
    <xf numFmtId="164" fontId="0" fillId="0" borderId="11" xfId="0" applyNumberFormat="1" applyBorder="1" applyAlignment="1">
      <alignment horizontal="center" vertical="center"/>
    </xf>
    <xf numFmtId="2" fontId="0" fillId="0" borderId="8" xfId="0" applyNumberFormat="1" applyBorder="1" applyAlignment="1">
      <alignment horizontal="center"/>
    </xf>
    <xf numFmtId="0" fontId="0" fillId="11" borderId="25" xfId="0" applyFill="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xf>
    <xf numFmtId="0" fontId="0" fillId="0" borderId="46" xfId="0" applyBorder="1" applyAlignment="1">
      <alignment horizontal="center"/>
    </xf>
    <xf numFmtId="0" fontId="0" fillId="0" borderId="45" xfId="0" applyBorder="1" applyAlignment="1">
      <alignment horizontal="left"/>
    </xf>
    <xf numFmtId="0" fontId="0" fillId="0" borderId="46" xfId="0" applyBorder="1" applyAlignment="1">
      <alignment horizontal="left"/>
    </xf>
    <xf numFmtId="0" fontId="0" fillId="0" borderId="27" xfId="0" applyBorder="1" applyAlignment="1">
      <alignment horizontal="left"/>
    </xf>
    <xf numFmtId="0" fontId="1" fillId="0" borderId="0" xfId="0" applyFont="1" applyAlignment="1">
      <alignment vertical="top"/>
    </xf>
    <xf numFmtId="0" fontId="2" fillId="4" borderId="17" xfId="0" applyFont="1" applyFill="1" applyBorder="1" applyAlignment="1">
      <alignment horizontal="center" vertical="center" wrapText="1"/>
    </xf>
    <xf numFmtId="0" fontId="1" fillId="4" borderId="0" xfId="0" applyFont="1" applyFill="1"/>
    <xf numFmtId="0" fontId="1" fillId="0" borderId="17" xfId="0" applyFont="1" applyBorder="1" applyAlignment="1">
      <alignment horizontal="center" wrapText="1"/>
    </xf>
    <xf numFmtId="165" fontId="0" fillId="0" borderId="9" xfId="0" applyNumberFormat="1" applyBorder="1" applyAlignment="1">
      <alignment horizontal="center" vertical="center"/>
    </xf>
    <xf numFmtId="165" fontId="0" fillId="0" borderId="10" xfId="0" applyNumberFormat="1" applyBorder="1" applyAlignment="1">
      <alignment horizontal="center" vertical="center"/>
    </xf>
    <xf numFmtId="164" fontId="0" fillId="0" borderId="7" xfId="0" applyNumberFormat="1" applyBorder="1" applyAlignment="1">
      <alignment horizontal="center"/>
    </xf>
    <xf numFmtId="164" fontId="0" fillId="0" borderId="8" xfId="0" applyNumberFormat="1" applyBorder="1" applyAlignment="1">
      <alignment horizontal="center"/>
    </xf>
    <xf numFmtId="164" fontId="0" fillId="0" borderId="39" xfId="0" applyNumberFormat="1" applyBorder="1" applyAlignment="1">
      <alignment horizontal="center"/>
    </xf>
    <xf numFmtId="164" fontId="0" fillId="0" borderId="40" xfId="0" applyNumberFormat="1" applyBorder="1" applyAlignment="1">
      <alignment horizontal="center"/>
    </xf>
    <xf numFmtId="0" fontId="1" fillId="0" borderId="0" xfId="0" applyFont="1" applyAlignment="1">
      <alignment horizontal="center" vertical="center"/>
    </xf>
    <xf numFmtId="168" fontId="0" fillId="0" borderId="0" xfId="0" applyNumberFormat="1"/>
    <xf numFmtId="168" fontId="0" fillId="0" borderId="1" xfId="0" applyNumberFormat="1" applyBorder="1" applyAlignment="1">
      <alignment horizontal="center" vertical="center"/>
    </xf>
    <xf numFmtId="164" fontId="0" fillId="0" borderId="8" xfId="0" applyNumberFormat="1" applyBorder="1"/>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0" fillId="0" borderId="26" xfId="0" applyBorder="1" applyAlignment="1">
      <alignment horizontal="center" vertical="center"/>
    </xf>
    <xf numFmtId="164" fontId="0" fillId="0" borderId="27" xfId="0" applyNumberFormat="1" applyBorder="1" applyAlignment="1">
      <alignment horizontal="center" vertical="center"/>
    </xf>
    <xf numFmtId="164" fontId="0" fillId="0" borderId="29" xfId="0" applyNumberFormat="1" applyBorder="1"/>
    <xf numFmtId="2" fontId="0" fillId="0" borderId="22" xfId="0" applyNumberFormat="1" applyBorder="1" applyAlignment="1">
      <alignment horizontal="center" vertical="center"/>
    </xf>
    <xf numFmtId="2" fontId="0" fillId="0" borderId="20"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20" xfId="0" applyNumberFormat="1" applyBorder="1" applyAlignment="1">
      <alignment horizontal="center" vertical="center"/>
    </xf>
    <xf numFmtId="0" fontId="1" fillId="0" borderId="0" xfId="0" applyFont="1"/>
    <xf numFmtId="0" fontId="12" fillId="0" borderId="0" xfId="3" applyAlignment="1" applyProtection="1"/>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13" borderId="0" xfId="0" applyFont="1" applyFill="1" applyAlignment="1">
      <alignment horizontal="center" vertical="center"/>
    </xf>
    <xf numFmtId="0" fontId="0" fillId="13" borderId="0" xfId="0" applyFill="1" applyAlignment="1">
      <alignment horizontal="center"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40" xfId="0" applyNumberFormat="1" applyBorder="1"/>
    <xf numFmtId="164" fontId="0" fillId="0" borderId="18" xfId="0" applyNumberFormat="1" applyBorder="1" applyAlignment="1">
      <alignment horizontal="center" vertical="center"/>
    </xf>
    <xf numFmtId="0" fontId="0" fillId="0" borderId="0" xfId="0" applyAlignment="1">
      <alignment horizontal="left" vertical="top"/>
    </xf>
    <xf numFmtId="0" fontId="1" fillId="0" borderId="0" xfId="0" applyFont="1" applyAlignment="1">
      <alignment horizontal="left" vertical="top"/>
    </xf>
    <xf numFmtId="0" fontId="0" fillId="0" borderId="6" xfId="0" applyBorder="1" applyAlignment="1">
      <alignment vertical="top"/>
    </xf>
    <xf numFmtId="0" fontId="2" fillId="0" borderId="1" xfId="0" applyFont="1" applyBorder="1" applyAlignment="1">
      <alignment horizontal="center"/>
    </xf>
    <xf numFmtId="0" fontId="13" fillId="14" borderId="1" xfId="0" applyFont="1" applyFill="1" applyBorder="1" applyAlignment="1">
      <alignment horizontal="center"/>
    </xf>
    <xf numFmtId="164" fontId="13" fillId="0" borderId="1" xfId="0" applyNumberFormat="1" applyFont="1" applyBorder="1" applyAlignment="1">
      <alignment horizontal="center"/>
    </xf>
    <xf numFmtId="0" fontId="13" fillId="14" borderId="4" xfId="0" applyFont="1" applyFill="1" applyBorder="1" applyAlignment="1">
      <alignment horizontal="center"/>
    </xf>
    <xf numFmtId="0" fontId="2" fillId="0" borderId="3" xfId="0" applyFont="1" applyBorder="1" applyAlignment="1">
      <alignment horizontal="center"/>
    </xf>
    <xf numFmtId="164" fontId="13" fillId="0" borderId="2" xfId="0" applyNumberFormat="1" applyFont="1" applyBorder="1" applyAlignment="1">
      <alignment horizontal="center"/>
    </xf>
    <xf numFmtId="0" fontId="2" fillId="0" borderId="4" xfId="0" applyFont="1" applyBorder="1" applyAlignment="1">
      <alignment horizontal="center"/>
    </xf>
    <xf numFmtId="0" fontId="2" fillId="4" borderId="1" xfId="0" applyFont="1" applyFill="1" applyBorder="1" applyAlignment="1">
      <alignment horizontal="center" vertical="center" wrapText="1"/>
    </xf>
    <xf numFmtId="0" fontId="0" fillId="0" borderId="1" xfId="0" applyBorder="1"/>
    <xf numFmtId="0" fontId="0" fillId="11" borderId="0" xfId="0" applyFill="1"/>
    <xf numFmtId="0" fontId="13" fillId="11" borderId="0" xfId="0" applyFont="1" applyFill="1" applyAlignment="1">
      <alignment horizontal="center"/>
    </xf>
    <xf numFmtId="0" fontId="0" fillId="11" borderId="0" xfId="0" applyFill="1" applyAlignment="1">
      <alignment horizontal="center"/>
    </xf>
    <xf numFmtId="0" fontId="13" fillId="11" borderId="0" xfId="0" applyFont="1" applyFill="1" applyAlignment="1">
      <alignment horizontal="left"/>
    </xf>
    <xf numFmtId="0" fontId="0" fillId="11" borderId="16" xfId="0" applyFill="1" applyBorder="1" applyAlignment="1">
      <alignment horizontal="left" vertical="center" wrapText="1"/>
    </xf>
    <xf numFmtId="0" fontId="9" fillId="12" borderId="17" xfId="0" applyFont="1" applyFill="1" applyBorder="1" applyAlignment="1">
      <alignment horizontal="center" vertical="center"/>
    </xf>
    <xf numFmtId="0" fontId="9" fillId="12" borderId="41" xfId="0" applyFont="1" applyFill="1" applyBorder="1" applyAlignment="1">
      <alignment horizontal="center" vertical="center"/>
    </xf>
    <xf numFmtId="0" fontId="9" fillId="12" borderId="32" xfId="0" applyFont="1" applyFill="1" applyBorder="1" applyAlignment="1">
      <alignment horizontal="center" vertical="center"/>
    </xf>
    <xf numFmtId="0" fontId="13" fillId="0" borderId="3"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0" borderId="0" xfId="0" applyFont="1" applyAlignment="1">
      <alignment horizontal="left" vertical="top" wrapText="1"/>
    </xf>
    <xf numFmtId="0" fontId="9" fillId="12" borderId="22" xfId="0" applyFont="1" applyFill="1" applyBorder="1" applyAlignment="1">
      <alignment horizontal="center" vertical="center"/>
    </xf>
    <xf numFmtId="0" fontId="9" fillId="12" borderId="18" xfId="0" applyFont="1" applyFill="1" applyBorder="1" applyAlignment="1">
      <alignment horizontal="center" vertical="center"/>
    </xf>
    <xf numFmtId="0" fontId="9" fillId="1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7" borderId="17" xfId="0" applyFont="1" applyFill="1" applyBorder="1" applyAlignment="1">
      <alignment horizontal="center" vertical="center" wrapText="1"/>
    </xf>
    <xf numFmtId="0" fontId="2" fillId="7" borderId="41" xfId="0" applyFont="1" applyFill="1" applyBorder="1" applyAlignment="1">
      <alignment horizontal="center" vertical="center"/>
    </xf>
    <xf numFmtId="0" fontId="2" fillId="7" borderId="32"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1" xfId="0" applyFont="1" applyFill="1" applyBorder="1" applyAlignment="1">
      <alignment horizontal="center" vertical="center"/>
    </xf>
    <xf numFmtId="0" fontId="2" fillId="12" borderId="19" xfId="0" applyFont="1" applyFill="1" applyBorder="1" applyAlignment="1">
      <alignment horizontal="center" vertical="center"/>
    </xf>
    <xf numFmtId="0" fontId="2" fillId="12" borderId="41" xfId="0" applyFont="1" applyFill="1" applyBorder="1" applyAlignment="1">
      <alignment horizontal="center" vertical="center"/>
    </xf>
    <xf numFmtId="0" fontId="2" fillId="12" borderId="32"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2" fillId="9" borderId="6" xfId="0" applyFont="1" applyFill="1" applyBorder="1" applyAlignment="1">
      <alignment horizontal="center" vertical="center" wrapText="1"/>
    </xf>
    <xf numFmtId="0" fontId="2" fillId="9" borderId="2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3" xfId="0" applyFont="1" applyFill="1" applyBorder="1" applyAlignment="1">
      <alignment horizontal="center" vertical="center"/>
    </xf>
    <xf numFmtId="0" fontId="2" fillId="4" borderId="2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10" borderId="36" xfId="0" applyFont="1" applyFill="1" applyBorder="1" applyAlignment="1">
      <alignment horizontal="center" vertical="center"/>
    </xf>
    <xf numFmtId="0" fontId="2" fillId="10" borderId="37" xfId="0" applyFont="1" applyFill="1" applyBorder="1" applyAlignment="1">
      <alignment horizontal="center" vertical="center"/>
    </xf>
    <xf numFmtId="0" fontId="2" fillId="4" borderId="32" xfId="0" applyFont="1" applyFill="1" applyBorder="1" applyAlignment="1">
      <alignment horizontal="center" vertical="center" wrapText="1"/>
    </xf>
    <xf numFmtId="0" fontId="0" fillId="0" borderId="0" xfId="0" applyAlignment="1">
      <alignment horizontal="center"/>
    </xf>
  </cellXfs>
  <cellStyles count="4">
    <cellStyle name="Currency" xfId="2" builtinId="4"/>
    <cellStyle name="Hyperlink" xfId="3" builtinId="8"/>
    <cellStyle name="Normal" xfId="0" builtinId="0"/>
    <cellStyle name="Normal 3" xfId="1" xr:uid="{00000000-0005-0000-0000-000003000000}"/>
  </cellStyles>
  <dxfs count="238">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border>
        <left style="medium">
          <color indexed="64"/>
        </left>
      </border>
    </dxf>
    <dxf>
      <border>
        <left style="medium">
          <color indexed="64"/>
        </lef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fill>
        <patternFill patternType="solid">
          <fgColor indexed="64"/>
          <bgColor theme="0"/>
        </patternFill>
      </fill>
      <alignment horizontal="center" vertical="center" wrapText="1" readingOrder="0"/>
    </dxf>
    <dxf>
      <fill>
        <patternFill patternType="solid">
          <fgColor indexed="64"/>
          <bgColor theme="0"/>
        </patternFill>
      </fill>
      <alignment horizontal="center" vertical="center" wrapText="1" readingOrder="0"/>
    </dxf>
    <dxf>
      <numFmt numFmtId="2" formatCode="0.00"/>
    </dxf>
    <dxf>
      <alignment horizontal="center" vertical="center" readingOrder="0"/>
    </dxf>
    <dxf>
      <border>
        <left style="medium">
          <color indexed="64"/>
        </left>
      </border>
    </dxf>
    <dxf>
      <border>
        <left style="medium">
          <color indexed="64"/>
        </lef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wrapText="1" readingOrder="0"/>
    </dxf>
    <dxf>
      <fill>
        <patternFill patternType="solid">
          <fgColor indexed="64"/>
          <bgColor theme="0"/>
        </patternFill>
      </fill>
      <alignment horizontal="center" vertical="center" wrapText="1" readingOrder="0"/>
    </dxf>
    <dxf>
      <numFmt numFmtId="164" formatCode="_-[$€-2]\ * #,##0.00_-;\-[$€-2]\ * #,##0.00_-;_-[$€-2]\ * &quot;-&quot;??_-;_-@_-"/>
    </dxf>
    <dxf>
      <numFmt numFmtId="164" formatCode="_-[$€-2]\ * #,##0.00_-;\-[$€-2]\ * #,##0.00_-;_-[$€-2]\ * &quot;-&quot;??_-;_-@_-"/>
    </dxf>
    <dxf>
      <numFmt numFmtId="2" formatCode="0.00"/>
    </dxf>
    <dxf>
      <alignment horizontal="center" vertical="center" readingOrder="0"/>
    </dxf>
    <dxf>
      <border>
        <left style="medium">
          <color indexed="64"/>
        </left>
      </border>
    </dxf>
    <dxf>
      <border>
        <left style="medium">
          <color indexed="64"/>
        </lef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horizontal="center" readingOrder="0"/>
    </dxf>
    <dxf>
      <fill>
        <patternFill patternType="solid">
          <fgColor indexed="64"/>
          <bgColor theme="0"/>
        </patternFill>
      </fill>
      <alignment wrapText="1" readingOrder="0"/>
    </dxf>
    <dxf>
      <fill>
        <patternFill patternType="solid">
          <fgColor indexed="64"/>
          <bgColor theme="0"/>
        </patternFill>
      </fill>
      <alignment wrapText="1" readingOrder="0"/>
    </dxf>
    <dxf>
      <numFmt numFmtId="164" formatCode="_-[$€-2]\ * #,##0.00_-;\-[$€-2]\ * #,##0.00_-;_-[$€-2]\ * &quot;-&quot;??_-;_-@_-"/>
    </dxf>
    <dxf>
      <numFmt numFmtId="164" formatCode="_-[$€-2]\ * #,##0.00_-;\-[$€-2]\ * #,##0.00_-;_-[$€-2]\ * &quot;-&quot;??_-;_-@_-"/>
    </dxf>
    <dxf>
      <numFmt numFmtId="2" formatCode="0.00"/>
    </dxf>
    <dxf>
      <alignment horizontal="center" vertical="center" readingOrder="0"/>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alignment vertical="center" readingOrder="0"/>
    </dxf>
    <dxf>
      <alignment horizontal="center" readingOrder="0"/>
    </dxf>
    <dxf>
      <border>
        <left style="medium">
          <color indexed="64"/>
        </left>
        <bottom style="medium">
          <color indexed="64"/>
        </bottom>
      </border>
    </dxf>
    <dxf>
      <font>
        <b/>
      </font>
    </dxf>
    <dxf>
      <fill>
        <patternFill patternType="solid">
          <fgColor indexed="64"/>
          <bgColor theme="0"/>
        </patternFill>
      </fill>
      <alignment wrapText="1" readingOrder="0"/>
    </dxf>
    <dxf>
      <fill>
        <patternFill patternType="solid">
          <fgColor indexed="64"/>
          <bgColor theme="0"/>
        </patternFill>
      </fill>
      <alignment wrapText="1" readingOrder="0"/>
    </dxf>
    <dxf>
      <font>
        <b/>
      </font>
      <fill>
        <patternFill patternType="solid">
          <fgColor indexed="64"/>
          <bgColor theme="6" tint="0.39997558519241921"/>
        </patternFill>
      </fill>
      <alignment horizontal="center" vertical="center" wrapText="1"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vertical="center" readingOrder="0"/>
    </dxf>
    <dxf>
      <alignment horizontal="center" vertical="center" readingOrder="0"/>
    </dxf>
    <dxf>
      <alignment horizontal="center" vertical="center" readingOrder="0"/>
    </dxf>
    <dxf>
      <alignment horizontal="center" readingOrder="0"/>
    </dxf>
    <dxf>
      <alignment vertical="center" readingOrder="0"/>
    </dxf>
    <dxf>
      <numFmt numFmtId="164" formatCode="_-[$€-2]\ * #,##0.00_-;\-[$€-2]\ * #,##0.00_-;_-[$€-2]\ * &quot;-&quot;??_-;_-@_-"/>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font>
      <fill>
        <patternFill patternType="solid">
          <fgColor indexed="64"/>
          <bgColor theme="3" tint="0.59999389629810485"/>
        </patternFill>
      </fill>
      <alignment horizontal="center" vertical="center" wrapText="1" readingOrder="0"/>
    </dxf>
    <dxf>
      <border>
        <left style="medium">
          <color indexed="64"/>
        </left>
      </border>
    </dxf>
    <dxf>
      <border>
        <left style="medium">
          <color indexed="64"/>
        </lef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vertical="center" readingOrder="0"/>
    </dxf>
    <dxf>
      <alignment horizontal="center" readingOrder="0"/>
    </dxf>
    <dxf>
      <alignment horizontal="center" readingOrder="0"/>
    </dxf>
    <dxf>
      <fill>
        <patternFill patternType="solid">
          <fgColor indexed="64"/>
          <bgColor theme="0"/>
        </patternFill>
      </fill>
      <alignment horizontal="center" vertical="center" wrapText="1" readingOrder="0"/>
    </dxf>
    <dxf>
      <fill>
        <patternFill patternType="solid">
          <fgColor indexed="64"/>
          <bgColor theme="0"/>
        </patternFill>
      </fill>
      <alignment horizontal="center" vertical="center" wrapText="1" readingOrder="0"/>
    </dxf>
    <dxf>
      <numFmt numFmtId="164" formatCode="_-[$€-2]\ * #,##0.00_-;\-[$€-2]\ * #,##0.00_-;_-[$€-2]\ * &quot;-&quot;??_-;_-@_-"/>
    </dxf>
    <dxf>
      <numFmt numFmtId="164" formatCode="_-[$€-2]\ * #,##0.00_-;\-[$€-2]\ * #,##0.00_-;_-[$€-2]\ * &quot;-&quot;??_-;_-@_-"/>
    </dxf>
    <dxf>
      <numFmt numFmtId="2" formatCode="0.00"/>
    </dxf>
    <dxf>
      <alignment horizontal="center" vertical="center" readingOrder="0"/>
    </dxf>
    <dxf>
      <font>
        <b val="0"/>
        <i val="0"/>
        <strike val="0"/>
        <condense val="0"/>
        <extend val="0"/>
        <outline val="0"/>
        <shadow val="0"/>
        <u val="none"/>
        <vertAlign val="baseline"/>
        <sz val="11"/>
        <color theme="1"/>
        <name val="Calibri"/>
        <scheme val="minor"/>
      </font>
      <fill>
        <patternFill>
          <bgColor indexed="64"/>
        </patternFill>
      </fill>
    </dxf>
    <dxf>
      <border>
        <bottom style="medium">
          <color indexed="64"/>
        </bottom>
      </border>
    </dxf>
    <dxf>
      <border>
        <left style="medium">
          <color indexed="64"/>
        </left>
      </border>
    </dxf>
    <dxf>
      <border>
        <left style="medium">
          <color indexed="64"/>
        </lef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ont>
        <b/>
      </font>
    </dxf>
    <dxf>
      <fill>
        <patternFill patternType="solid">
          <fgColor indexed="64"/>
          <bgColor theme="0"/>
        </patternFill>
      </fill>
      <alignment wrapText="1" readingOrder="0"/>
    </dxf>
    <dxf>
      <fill>
        <patternFill patternType="solid">
          <fgColor indexed="64"/>
          <bgColor theme="0"/>
        </patternFill>
      </fill>
      <alignment wrapText="1" readingOrder="0"/>
    </dxf>
    <dxf>
      <numFmt numFmtId="2" formatCode="0.00"/>
    </dxf>
    <dxf>
      <alignment horizontal="center" vertical="center" readingOrder="0"/>
    </dxf>
    <dxf>
      <alignment horizontal="center" vertical="center" readingOrder="0"/>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alignment horizontal="center" readingOrder="0"/>
    </dxf>
    <dxf>
      <alignment vertical="center" readingOrder="0"/>
    </dxf>
    <dxf>
      <font>
        <b/>
      </font>
    </dxf>
    <dxf>
      <border>
        <left style="medium">
          <color indexed="64"/>
        </left>
        <bottom style="medium">
          <color indexed="64"/>
        </bottom>
      </border>
    </dxf>
    <dxf>
      <fill>
        <patternFill patternType="solid">
          <fgColor indexed="64"/>
          <bgColor theme="0"/>
        </patternFill>
      </fill>
      <alignment wrapText="1" readingOrder="0"/>
    </dxf>
    <dxf>
      <fill>
        <patternFill patternType="solid">
          <fgColor indexed="64"/>
          <bgColor theme="0"/>
        </patternFill>
      </fill>
      <alignment wrapText="1" readingOrder="0"/>
    </dxf>
    <dxf>
      <font>
        <b/>
      </font>
      <fill>
        <patternFill patternType="solid">
          <fgColor indexed="64"/>
          <bgColor theme="9" tint="-0.249977111117893"/>
        </patternFill>
      </fill>
      <alignment horizontal="center" vertical="center" wrapText="1"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vertical="center" readingOrder="0"/>
    </dxf>
    <dxf>
      <numFmt numFmtId="164" formatCode="_-[$€-2]\ * #,##0.00_-;\-[$€-2]\ * #,##0.00_-;_-[$€-2]\ * &quot;-&quot;??_-;_-@_-"/>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font>
      <fill>
        <patternFill patternType="solid">
          <fgColor indexed="64"/>
          <bgColor theme="3" tint="0.59999389629810485"/>
        </patternFill>
      </fill>
      <alignment horizontal="center" vertical="center" wrapText="1" readingOrder="0"/>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ont>
        <b/>
      </font>
    </dxf>
    <dxf>
      <fill>
        <patternFill patternType="solid">
          <fgColor indexed="64"/>
          <bgColor theme="0"/>
        </patternFill>
      </fill>
      <alignment wrapText="1" readingOrder="0"/>
    </dxf>
    <dxf>
      <fill>
        <patternFill patternType="solid">
          <fgColor indexed="64"/>
          <bgColor theme="0"/>
        </patternFill>
      </fill>
      <alignment wrapText="1" readingOrder="0"/>
    </dxf>
    <dxf>
      <font>
        <b/>
      </font>
      <fill>
        <patternFill patternType="solid">
          <fgColor indexed="64"/>
          <bgColor theme="9" tint="-0.249977111117893"/>
        </patternFill>
      </fill>
      <alignment horizontal="center" vertical="center" wrapText="1"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vertical="center" readingOrder="0"/>
    </dxf>
    <dxf>
      <alignment horizontal="center" vertical="center" readingOrder="0"/>
    </dxf>
    <dxf>
      <alignment horizontal="center" readingOrder="0"/>
    </dxf>
    <dxf>
      <alignment vertical="center" readingOrder="0"/>
    </dxf>
    <dxf>
      <numFmt numFmtId="164" formatCode="_-[$€-2]\ * #,##0.00_-;\-[$€-2]\ * #,##0.00_-;_-[$€-2]\ * &quot;-&quot;??_-;_-@_-"/>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font>
      <fill>
        <patternFill patternType="solid">
          <fgColor indexed="64"/>
          <bgColor theme="3" tint="0.59999389629810485"/>
        </patternFill>
      </fill>
      <alignment horizontal="center" vertical="center" wrapText="1" readingOrder="0"/>
    </dxf>
    <dxf>
      <border>
        <left style="medium">
          <color indexed="64"/>
        </left>
      </border>
    </dxf>
    <dxf>
      <border>
        <left style="medium">
          <color indexed="64"/>
        </lef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wrapText="1" readingOrder="0"/>
    </dxf>
    <dxf>
      <fill>
        <patternFill patternType="solid">
          <fgColor indexed="64"/>
          <bgColor theme="0"/>
        </patternFill>
      </fill>
      <alignment horizontal="center" vertical="center" wrapText="1" readingOrder="0"/>
    </dxf>
    <dxf>
      <numFmt numFmtId="2" formatCode="0.00"/>
    </dxf>
    <dxf>
      <alignment horizontal="center" vertical="center" readingOrder="0"/>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ont>
        <b/>
      </font>
    </dxf>
    <dxf>
      <border>
        <left style="medium">
          <color indexed="64"/>
        </left>
        <bottom style="medium">
          <color indexed="64"/>
        </bottom>
      </border>
    </dxf>
    <dxf>
      <fill>
        <patternFill patternType="solid">
          <fgColor indexed="64"/>
          <bgColor theme="0"/>
        </patternFill>
      </fill>
      <alignment wrapText="1" readingOrder="0"/>
    </dxf>
    <dxf>
      <fill>
        <patternFill patternType="solid">
          <fgColor indexed="64"/>
          <bgColor theme="0"/>
        </patternFill>
      </fill>
      <alignment wrapText="1"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ill>
        <patternFill patternType="solid">
          <bgColor theme="0"/>
        </patternFill>
      </fill>
    </dxf>
    <dxf>
      <font>
        <b/>
        <i/>
      </font>
      <fill>
        <patternFill patternType="solid">
          <fgColor indexed="64"/>
          <bgColor theme="3" tint="0.59999389629810485"/>
        </patternFill>
      </fill>
      <alignment horizontal="center" vertical="center" readingOrder="0"/>
    </dxf>
    <dxf>
      <numFmt numFmtId="2" formatCode="0.00"/>
    </dxf>
    <dxf>
      <alignment wrapText="1" readingOrder="0"/>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alignment vertical="center" readingOrder="0"/>
    </dxf>
    <dxf>
      <alignment horizontal="center" readingOrder="0"/>
    </dxf>
    <dxf>
      <font>
        <b/>
      </font>
    </dxf>
    <dxf>
      <border>
        <left style="medium">
          <color indexed="64"/>
        </left>
        <bottom style="medium">
          <color indexed="64"/>
        </bottom>
      </border>
    </dxf>
    <dxf>
      <fill>
        <patternFill patternType="solid">
          <fgColor indexed="64"/>
          <bgColor theme="0"/>
        </patternFill>
      </fill>
      <alignment wrapText="1" readingOrder="0"/>
    </dxf>
    <dxf>
      <fill>
        <patternFill patternType="solid">
          <fgColor indexed="64"/>
          <bgColor theme="0"/>
        </patternFill>
      </fill>
      <alignment wrapText="1" readingOrder="0"/>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readingOrder="0"/>
    </dxf>
    <dxf>
      <font>
        <b/>
        <i/>
      </font>
      <fill>
        <patternFill patternType="solid">
          <fgColor indexed="64"/>
          <bgColor theme="3" tint="0.59999389629810485"/>
        </patternFill>
      </fill>
      <alignment horizontal="center" vertical="center" readingOrder="0"/>
    </dxf>
    <dxf>
      <numFmt numFmtId="2" formatCode="0.00"/>
    </dxf>
    <dxf>
      <alignment wrapText="1" readingOrder="0"/>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alignment vertical="center" readingOrder="0"/>
    </dxf>
    <dxf>
      <alignment horizontal="center" readingOrder="0"/>
    </dxf>
    <dxf>
      <font>
        <b/>
      </font>
    </dxf>
    <dxf>
      <border>
        <left style="medium">
          <color indexed="64"/>
        </left>
        <bottom style="medium">
          <color indexed="64"/>
        </bottom>
      </border>
    </dxf>
    <dxf>
      <fill>
        <patternFill patternType="solid">
          <bgColor theme="9" tint="0.39997558519241921"/>
        </patternFill>
      </fill>
    </dxf>
    <dxf>
      <border>
        <right style="medium">
          <color indexed="64"/>
        </right>
        <top style="medium">
          <color indexed="64"/>
        </top>
        <bottom style="medium">
          <color indexed="64"/>
        </bottom>
      </border>
    </dxf>
    <dxf>
      <alignment horizontal="center" readingOrder="0"/>
    </dxf>
    <dxf>
      <alignment vertical="center" readingOrder="0"/>
    </dxf>
    <dxf>
      <alignment wrapText="1" readingOrder="0"/>
    </dxf>
    <dxf>
      <alignment wrapText="1" readingOrder="0"/>
    </dxf>
    <dxf>
      <border>
        <left style="thin">
          <color indexed="64"/>
        </left>
        <right style="thin">
          <color indexed="64"/>
        </right>
        <top style="thin">
          <color indexed="64"/>
        </top>
        <vertical style="thin">
          <color indexed="64"/>
        </vertical>
        <horizontal style="thin">
          <color indexed="64"/>
        </horizontal>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readingOrder="0"/>
    </dxf>
    <dxf>
      <font>
        <b/>
        <i/>
      </font>
      <fill>
        <patternFill patternType="solid">
          <fgColor indexed="64"/>
          <bgColor theme="3" tint="0.59999389629810485"/>
        </patternFill>
      </fill>
      <alignment horizontal="center" vertical="center" readingOrder="0"/>
    </dxf>
    <dxf>
      <numFmt numFmtId="2" formatCode="0.0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86.681211574076" createdVersion="3" refreshedVersion="3" minRefreshableVersion="3" recordCount="200" xr:uid="{00000000-000A-0000-FFFF-FFFF02000000}">
  <cacheSource type="worksheet">
    <worksheetSource ref="A4:AB204" sheet="Outcome Ratings and Valuations"/>
  </cacheSource>
  <cacheFields count="28">
    <cacheField name="Stakeholder" numFmtId="0">
      <sharedItems/>
    </cacheField>
    <cacheField name="Age (years)" numFmtId="0">
      <sharedItems containsSemiMixedTypes="0" containsString="0" containsNumber="1" containsInteger="1" minValue="10" maxValue="17" count="8">
        <n v="13"/>
        <n v="12"/>
        <n v="11"/>
        <n v="10"/>
        <n v="16"/>
        <n v="15"/>
        <n v="17"/>
        <n v="14"/>
      </sharedItems>
    </cacheField>
    <cacheField name="Nationality" numFmtId="0">
      <sharedItems/>
    </cacheField>
    <cacheField name="Country" numFmtId="0">
      <sharedItems count="3">
        <s v="Italy"/>
        <s v="Greece"/>
        <s v="Poland"/>
      </sharedItems>
    </cacheField>
    <cacheField name="Gender" numFmtId="0">
      <sharedItems count="4">
        <s v="Male"/>
        <s v="Female"/>
        <s v="Male " u="1"/>
        <s v="male  " u="1"/>
      </sharedItems>
    </cacheField>
    <cacheField name="Organisation" numFmtId="0">
      <sharedItems/>
    </cacheField>
    <cacheField name="Value game group" numFmtId="0">
      <sharedItems containsSemiMixedTypes="0" containsString="0" containsNumber="1" containsInteger="1" minValue="1" maxValue="10"/>
    </cacheField>
    <cacheField name="Making a positive difference to society and the environment by... reducing 10kg of food packaging over a year" numFmtId="0">
      <sharedItems containsSemiMixedTypes="0" containsString="0" containsNumber="1" containsInteger="1" minValue="1" maxValue="10"/>
    </cacheField>
    <cacheField name="Making a positive difference to society and the environment by... reusing 10kg of food packaging over a year" numFmtId="0">
      <sharedItems containsSemiMixedTypes="0" containsString="0" containsNumber="1" minValue="1" maxValue="10"/>
    </cacheField>
    <cacheField name="Making a positive difference to society and the environment by... recycling 10kg of food packaging over a year" numFmtId="0">
      <sharedItems containsSemiMixedTypes="0" containsString="0" containsNumber="1" containsInteger="1" minValue="1" maxValue="10"/>
    </cacheField>
    <cacheField name="Making a positive difference to society and the environment by... reducing 10kg of food waste over a year" numFmtId="0">
      <sharedItems containsSemiMixedTypes="0" containsString="0" containsNumber="1" containsInteger="1" minValue="1" maxValue="10"/>
    </cacheField>
    <cacheField name="Making a positive difference to society and the environment by... reusing 10kg of food waste over a year" numFmtId="0">
      <sharedItems containsSemiMixedTypes="0" containsString="0" containsNumber="1" containsInteger="1" minValue="1" maxValue="10"/>
    </cacheField>
    <cacheField name="Making a positive difference to society and the environment by... recycling 10kg of food waste over a year" numFmtId="0">
      <sharedItems containsSemiMixedTypes="0" containsString="0" containsNumber="1" containsInteger="1" minValue="1" maxValue="10"/>
    </cacheField>
    <cacheField name="Average rating of all outcomes for this participant" numFmtId="168">
      <sharedItems containsSemiMixedTypes="0" containsString="0" containsNumber="1" minValue="3.5" maxValue="10"/>
    </cacheField>
    <cacheField name="Making a positive difference to society and the environment by... reducing 10kg of food packaging over a year2" numFmtId="164">
      <sharedItems containsString="0" containsBlank="1" containsNumber="1" minValue="0" maxValue="325"/>
    </cacheField>
    <cacheField name="Making a positive difference to society and the environment by... reusing 10kg of food packaging over a year2" numFmtId="164">
      <sharedItems containsString="0" containsBlank="1" containsNumber="1" minValue="0" maxValue="400"/>
    </cacheField>
    <cacheField name="Making a positive difference to society and the environment by... recycling 10kg of food packaging over a year2" numFmtId="164">
      <sharedItems containsSemiMixedTypes="0" containsString="0" containsNumber="1" minValue="0" maxValue="400"/>
    </cacheField>
    <cacheField name="Making a positive difference to society and the environment by... reducing 10kg of food waste over a year2" numFmtId="164">
      <sharedItems containsString="0" containsBlank="1" containsNumber="1" minValue="0" maxValue="400"/>
    </cacheField>
    <cacheField name="Making a positive difference to society and the environment by... reusing 10kg of food waste over a year2" numFmtId="164">
      <sharedItems containsString="0" containsBlank="1" containsNumber="1" minValue="0" maxValue="400"/>
    </cacheField>
    <cacheField name="Making a positive difference to society and the environment by... recycling 10kg of food waste over a year2" numFmtId="164">
      <sharedItems containsString="0" containsBlank="1" containsNumber="1" minValue="0" maxValue="325"/>
    </cacheField>
    <cacheField name="Average value of all outcomes for this participant" numFmtId="164">
      <sharedItems containsSemiMixedTypes="0" containsString="0" containsNumber="1" minValue="0" maxValue="222.33333333333334"/>
    </cacheField>
    <cacheField name="Making a positive difference to society and the environment by... reducing 10kg of food packaging over a year3" numFmtId="164">
      <sharedItems containsSemiMixedTypes="0" containsString="0" containsNumber="1" minValue="14.793104027037803" maxValue="147.93104027037802"/>
    </cacheField>
    <cacheField name="Making a positive difference to society and the environment by... reusing 10kg of food packaging over a year3" numFmtId="164">
      <sharedItems containsSemiMixedTypes="0" containsString="0" containsNumber="1" minValue="14.793104027037803" maxValue="147.93104027037802"/>
    </cacheField>
    <cacheField name="Making a positive difference to society and the environment by... recycling 10kg of food packaging over a year3" numFmtId="164">
      <sharedItems containsSemiMixedTypes="0" containsString="0" containsNumber="1" minValue="14.793104027037803" maxValue="147.93104027037802"/>
    </cacheField>
    <cacheField name="Making a positive difference to society and the environment by... reducing 10kg of food waste over a year3" numFmtId="164">
      <sharedItems containsSemiMixedTypes="0" containsString="0" containsNumber="1" minValue="14.793104027037803" maxValue="147.93104027037802"/>
    </cacheField>
    <cacheField name="Making a positive difference to society and the environment by... reusing 10kg of food waste over a year3" numFmtId="164">
      <sharedItems containsSemiMixedTypes="0" containsString="0" containsNumber="1" minValue="14.793104027037803" maxValue="147.93104027037802"/>
    </cacheField>
    <cacheField name="Making a positive difference to society and the environment by... recycling 10kg of food waste over a year3" numFmtId="164">
      <sharedItems containsSemiMixedTypes="0" containsString="0" containsNumber="1" minValue="14.793104027037803" maxValue="147.93104027037802"/>
    </cacheField>
    <cacheField name="Average value of all outcomes for this participant2" numFmtId="164">
      <sharedItems containsSemiMixedTypes="0" containsString="0" containsNumber="1" minValue="51.775864094632311" maxValue="147.9310402703780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86.694319560185" createdVersion="3" refreshedVersion="3" minRefreshableVersion="3" recordCount="200" xr:uid="{00000000-000A-0000-FFFF-FFFF03000000}">
  <cacheSource type="worksheet">
    <worksheetSource ref="A4:AB204" sheet="Activity Ratings and Valuations"/>
  </cacheSource>
  <cacheFields count="28">
    <cacheField name="Stakeholder" numFmtId="0">
      <sharedItems/>
    </cacheField>
    <cacheField name="Age (years)" numFmtId="0">
      <sharedItems containsSemiMixedTypes="0" containsString="0" containsNumber="1" containsInteger="1" minValue="10" maxValue="17" count="8">
        <n v="13"/>
        <n v="12"/>
        <n v="11"/>
        <n v="10"/>
        <n v="16"/>
        <n v="15"/>
        <n v="17"/>
        <n v="14"/>
      </sharedItems>
    </cacheField>
    <cacheField name="Nationality" numFmtId="0">
      <sharedItems/>
    </cacheField>
    <cacheField name="Country" numFmtId="0">
      <sharedItems count="3">
        <s v="Italy"/>
        <s v="Greece"/>
        <s v="Poland"/>
      </sharedItems>
    </cacheField>
    <cacheField name="Gender" numFmtId="0">
      <sharedItems count="2">
        <s v="Male"/>
        <s v="Female"/>
      </sharedItems>
    </cacheField>
    <cacheField name="Organisation" numFmtId="0">
      <sharedItems/>
    </cacheField>
    <cacheField name="Value game group" numFmtId="0">
      <sharedItems containsSemiMixedTypes="0" containsString="0" containsNumber="1" containsInteger="1" minValue="1" maxValue="10"/>
    </cacheField>
    <cacheField name="Writing a blog" numFmtId="0">
      <sharedItems containsSemiMixedTypes="0" containsString="0" containsNumber="1" containsInteger="1" minValue="1" maxValue="10"/>
    </cacheField>
    <cacheField name="Writing a letter to a newspaper" numFmtId="0">
      <sharedItems containsSemiMixedTypes="0" containsString="0" containsNumber="1" containsInteger="1" minValue="0" maxValue="10"/>
    </cacheField>
    <cacheField name="Writing a letter to a local representative" numFmtId="0">
      <sharedItems containsSemiMixedTypes="0" containsString="0" containsNumber="1" minValue="1" maxValue="10"/>
    </cacheField>
    <cacheField name="Organising a community litter pick" numFmtId="0">
      <sharedItems containsSemiMixedTypes="0" containsString="0" containsNumber="1" minValue="1" maxValue="10"/>
    </cacheField>
    <cacheField name="Starting a community compost heap" numFmtId="0">
      <sharedItems containsString="0" containsBlank="1" containsNumber="1" minValue="0" maxValue="10"/>
    </cacheField>
    <cacheField name="Average rating of all activities for this participant" numFmtId="168">
      <sharedItems containsSemiMixedTypes="0" containsString="0" containsNumber="1" minValue="1.6" maxValue="9.4"/>
    </cacheField>
    <cacheField name="Writing a blog2" numFmtId="164">
      <sharedItems containsSemiMixedTypes="0" containsString="0" containsNumber="1" minValue="14.793104027037803" maxValue="147.93104027037802"/>
    </cacheField>
    <cacheField name="Writing a letter to a newspaper2" numFmtId="164">
      <sharedItems containsSemiMixedTypes="0" containsString="0" containsNumber="1" minValue="0" maxValue="147.93104027037802"/>
    </cacheField>
    <cacheField name="Writing a letter to a local representative2" numFmtId="164">
      <sharedItems containsSemiMixedTypes="0" containsString="0" containsNumber="1" minValue="14.793104027037803" maxValue="147.93104027037802"/>
    </cacheField>
    <cacheField name="Organising a community litter pick2" numFmtId="164">
      <sharedItems containsSemiMixedTypes="0" containsString="0" containsNumber="1" minValue="14.793104027037803" maxValue="147.93104027037802"/>
    </cacheField>
    <cacheField name="Starting a community compost heap2" numFmtId="164">
      <sharedItems containsString="0" containsBlank="1" containsNumber="1" minValue="0" maxValue="147.93104027037802" count="13">
        <m/>
        <n v="147.93104027037802"/>
        <n v="103.55172818926462"/>
        <n v="125.74138422982132"/>
        <n v="133.13793624334022"/>
        <n v="44.379312081113412"/>
        <n v="29.586208054075605"/>
        <n v="14.793104027037803"/>
        <n v="0"/>
        <n v="88.758624162226823"/>
        <n v="118.34483221630242"/>
        <n v="73.96552013518901"/>
        <n v="59.172416108151211"/>
      </sharedItems>
    </cacheField>
    <cacheField name="Average value of all activities for this participant" numFmtId="164">
      <sharedItems containsSemiMixedTypes="0" containsString="0" containsNumber="1" minValue="23.668966443260487" maxValue="139.05517785415535"/>
    </cacheField>
    <cacheField name="Custom activity 1" numFmtId="0">
      <sharedItems containsBlank="1"/>
    </cacheField>
    <cacheField name="Custom activity 1 rating" numFmtId="0">
      <sharedItems containsString="0" containsBlank="1" containsNumber="1" containsInteger="1" minValue="4" maxValue="10"/>
    </cacheField>
    <cacheField name="Custom activity 1 valuation (based on the average value of outcomes and adjusted by rating)" numFmtId="0">
      <sharedItems containsString="0" containsBlank="1" containsNumber="1" minValue="59.172416108151211" maxValue="147.93104027037802"/>
    </cacheField>
    <cacheField name="Custom activity 2" numFmtId="0">
      <sharedItems containsBlank="1"/>
    </cacheField>
    <cacheField name="Custom activity 2 rating" numFmtId="0">
      <sharedItems containsString="0" containsBlank="1" containsNumber="1" containsInteger="1" minValue="4" maxValue="10"/>
    </cacheField>
    <cacheField name="Custom activity 2 valuation (based on the average value of outcomes and adjusted by rating)" numFmtId="0">
      <sharedItems containsString="0" containsBlank="1" containsNumber="1" minValue="59.172416108151211" maxValue="147.93104027037802"/>
    </cacheField>
    <cacheField name="Custom activity 3" numFmtId="0">
      <sharedItems containsBlank="1"/>
    </cacheField>
    <cacheField name="Custom activity 3 rating" numFmtId="0">
      <sharedItems containsString="0" containsBlank="1" containsNumber="1" containsInteger="1" minValue="5" maxValue="10"/>
    </cacheField>
    <cacheField name="Custom activity 3 valuation (based on the average value of outcomes and adjusted by rating)" numFmtId="0">
      <sharedItems containsString="0" containsBlank="1" containsNumber="1" minValue="73.96552013518901" maxValue="147.931040270378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s v="Eurocrea Merchant 1"/>
    <x v="0"/>
    <s v="Italian"/>
    <x v="0"/>
    <x v="0"/>
    <s v="Eurocrea Merchant"/>
    <n v="4"/>
    <n v="7"/>
    <n v="8"/>
    <n v="10"/>
    <n v="9"/>
    <n v="10"/>
    <n v="6"/>
    <n v="8.3333333333333339"/>
    <n v="112.5"/>
    <n v="67.5"/>
    <n v="400"/>
    <n v="79.5"/>
    <n v="187.5"/>
    <n v="92"/>
    <n v="156.5"/>
    <n v="103.55172818926462"/>
    <n v="118.34483221630242"/>
    <n v="147.93104027037802"/>
    <n v="133.13793624334022"/>
    <n v="147.93104027037802"/>
    <n v="88.758624162226823"/>
    <n v="123.27586689198169"/>
  </r>
  <r>
    <s v="Eurocrea Merchant 2"/>
    <x v="0"/>
    <s v="Italian"/>
    <x v="0"/>
    <x v="0"/>
    <s v="Eurocrea Merchant"/>
    <n v="4"/>
    <n v="7"/>
    <n v="8"/>
    <n v="10"/>
    <n v="9"/>
    <n v="10"/>
    <n v="6"/>
    <n v="8.3333333333333339"/>
    <n v="112.5"/>
    <n v="67.5"/>
    <n v="400"/>
    <n v="79.5"/>
    <n v="187.5"/>
    <n v="92"/>
    <n v="156.5"/>
    <n v="103.55172818926462"/>
    <n v="118.34483221630242"/>
    <n v="147.93104027037802"/>
    <n v="133.13793624334022"/>
    <n v="147.93104027037802"/>
    <n v="88.758624162226823"/>
    <n v="123.27586689198169"/>
  </r>
  <r>
    <s v="Eurocrea Merchant 3"/>
    <x v="1"/>
    <s v="Italian"/>
    <x v="0"/>
    <x v="1"/>
    <s v="Eurocrea Merchant"/>
    <n v="4"/>
    <n v="8"/>
    <n v="10"/>
    <n v="10"/>
    <n v="10"/>
    <n v="9"/>
    <n v="8"/>
    <n v="9.1666666666666661"/>
    <n v="112.5"/>
    <n v="67.5"/>
    <n v="400"/>
    <n v="79.5"/>
    <n v="187.5"/>
    <n v="92"/>
    <n v="156.5"/>
    <n v="118.34483221630242"/>
    <n v="147.93104027037802"/>
    <n v="147.93104027037802"/>
    <n v="147.93104027037802"/>
    <n v="133.13793624334022"/>
    <n v="118.34483221630242"/>
    <n v="135.60345358117988"/>
  </r>
  <r>
    <s v="Eurocrea Merchant 4"/>
    <x v="1"/>
    <s v="Italian"/>
    <x v="0"/>
    <x v="1"/>
    <s v="Eurocrea Merchant"/>
    <n v="4"/>
    <n v="8"/>
    <n v="10"/>
    <n v="10"/>
    <n v="10"/>
    <n v="9"/>
    <n v="8"/>
    <n v="9.1666666666666661"/>
    <n v="112.5"/>
    <n v="67.5"/>
    <n v="400"/>
    <n v="79.5"/>
    <n v="187.5"/>
    <n v="92"/>
    <n v="156.5"/>
    <n v="118.34483221630242"/>
    <n v="147.93104027037802"/>
    <n v="147.93104027037802"/>
    <n v="147.93104027037802"/>
    <n v="133.13793624334022"/>
    <n v="118.34483221630242"/>
    <n v="135.60345358117988"/>
  </r>
  <r>
    <s v="Eurocrea Merchant 5"/>
    <x v="1"/>
    <s v="Italian"/>
    <x v="0"/>
    <x v="0"/>
    <s v="Eurocrea Merchant"/>
    <n v="4"/>
    <n v="10"/>
    <n v="5"/>
    <n v="6"/>
    <n v="10"/>
    <n v="7"/>
    <n v="5"/>
    <n v="7.166666666666667"/>
    <n v="112.5"/>
    <n v="67.5"/>
    <n v="400"/>
    <n v="79.5"/>
    <n v="187.5"/>
    <n v="92"/>
    <n v="156.5"/>
    <n v="147.93104027037802"/>
    <n v="73.96552013518901"/>
    <n v="88.758624162226823"/>
    <n v="147.93104027037802"/>
    <n v="103.55172818926462"/>
    <n v="73.96552013518901"/>
    <n v="106.01724552710425"/>
  </r>
  <r>
    <s v="Eurocrea Merchant 6"/>
    <x v="1"/>
    <s v="Italian"/>
    <x v="0"/>
    <x v="1"/>
    <s v="Eurocrea Merchant"/>
    <n v="4"/>
    <n v="10"/>
    <n v="9"/>
    <n v="8"/>
    <n v="10"/>
    <n v="9"/>
    <n v="8"/>
    <n v="9"/>
    <n v="112.5"/>
    <n v="67.5"/>
    <n v="400"/>
    <n v="79.5"/>
    <n v="187.5"/>
    <n v="92"/>
    <n v="156.5"/>
    <n v="147.93104027037802"/>
    <n v="133.13793624334022"/>
    <n v="118.34483221630242"/>
    <n v="147.93104027037802"/>
    <n v="133.13793624334022"/>
    <n v="118.34483221630242"/>
    <n v="133.13793624334019"/>
  </r>
  <r>
    <s v="Eurocrea Merchant 7"/>
    <x v="2"/>
    <s v="Italian"/>
    <x v="0"/>
    <x v="0"/>
    <s v="Eurocrea Merchant"/>
    <n v="4"/>
    <n v="8"/>
    <n v="6"/>
    <n v="7"/>
    <n v="10"/>
    <n v="6"/>
    <n v="4"/>
    <n v="6.833333333333333"/>
    <n v="112.5"/>
    <n v="67.5"/>
    <n v="400"/>
    <n v="79.5"/>
    <n v="187.5"/>
    <n v="92"/>
    <n v="156.5"/>
    <n v="118.34483221630242"/>
    <n v="88.758624162226823"/>
    <n v="103.55172818926462"/>
    <n v="147.93104027037802"/>
    <n v="88.758624162226823"/>
    <n v="59.172416108151211"/>
    <n v="101.08621085142499"/>
  </r>
  <r>
    <s v="Eurocrea Merchant 8"/>
    <x v="2"/>
    <s v="Italian"/>
    <x v="0"/>
    <x v="0"/>
    <s v="Eurocrea Merchant"/>
    <n v="2"/>
    <n v="7"/>
    <n v="10"/>
    <n v="6"/>
    <n v="10"/>
    <n v="5"/>
    <n v="10"/>
    <n v="8"/>
    <n v="112.5"/>
    <n v="112.5"/>
    <n v="0"/>
    <n v="325"/>
    <n v="112.5"/>
    <n v="112.5"/>
    <n v="129.16666666666666"/>
    <n v="103.55172818926462"/>
    <n v="147.93104027037802"/>
    <n v="88.758624162226823"/>
    <n v="147.93104027037802"/>
    <n v="73.96552013518901"/>
    <n v="147.93104027037802"/>
    <n v="118.34483221630241"/>
  </r>
  <r>
    <s v="Eurocrea Merchant 9"/>
    <x v="1"/>
    <s v="Italian"/>
    <x v="0"/>
    <x v="0"/>
    <s v="Eurocrea Merchant"/>
    <n v="2"/>
    <n v="10"/>
    <n v="7"/>
    <n v="4"/>
    <n v="10"/>
    <n v="8"/>
    <n v="6"/>
    <n v="7.5"/>
    <n v="112.5"/>
    <n v="112.5"/>
    <n v="0"/>
    <n v="325"/>
    <n v="112.5"/>
    <n v="112.5"/>
    <n v="129.16666666666666"/>
    <n v="147.93104027037802"/>
    <n v="103.55172818926462"/>
    <n v="59.172416108151211"/>
    <n v="147.93104027037802"/>
    <n v="118.34483221630242"/>
    <n v="88.758624162226823"/>
    <n v="110.94828020278352"/>
  </r>
  <r>
    <s v="Eurocrea Merchant 10"/>
    <x v="1"/>
    <s v="Italian"/>
    <x v="0"/>
    <x v="0"/>
    <s v="Eurocrea Merchant"/>
    <n v="2"/>
    <n v="9"/>
    <n v="9"/>
    <n v="9"/>
    <n v="10"/>
    <n v="10"/>
    <n v="9"/>
    <n v="9.3333333333333339"/>
    <n v="112.5"/>
    <n v="112.5"/>
    <n v="0"/>
    <n v="325"/>
    <n v="112.5"/>
    <n v="112.5"/>
    <n v="129.16666666666666"/>
    <n v="133.13793624334022"/>
    <n v="133.13793624334022"/>
    <n v="133.13793624334022"/>
    <n v="147.93104027037802"/>
    <n v="147.93104027037802"/>
    <n v="133.13793624334022"/>
    <n v="138.06897091901951"/>
  </r>
  <r>
    <s v="Eurocrea Merchant 11"/>
    <x v="2"/>
    <s v="Italian"/>
    <x v="0"/>
    <x v="0"/>
    <s v="Eurocrea Merchant"/>
    <n v="2"/>
    <n v="7"/>
    <n v="5"/>
    <n v="8"/>
    <n v="10"/>
    <n v="9"/>
    <n v="10"/>
    <n v="8.1666666666666661"/>
    <n v="112.5"/>
    <n v="112.5"/>
    <n v="0"/>
    <n v="325"/>
    <n v="112.5"/>
    <n v="112.5"/>
    <n v="129.16666666666666"/>
    <n v="103.55172818926462"/>
    <n v="73.96552013518901"/>
    <n v="118.34483221630242"/>
    <n v="147.93104027037802"/>
    <n v="133.13793624334022"/>
    <n v="147.93104027037802"/>
    <n v="120.81034955414208"/>
  </r>
  <r>
    <s v="Eurocrea Merchant 12"/>
    <x v="1"/>
    <s v="Italian"/>
    <x v="0"/>
    <x v="0"/>
    <s v="Eurocrea Merchant"/>
    <n v="1"/>
    <n v="7"/>
    <n v="8"/>
    <n v="1"/>
    <n v="10"/>
    <n v="8"/>
    <n v="9"/>
    <n v="7.166666666666667"/>
    <n v="262.5"/>
    <n v="187.5"/>
    <n v="262.5"/>
    <n v="67.5"/>
    <n v="187.5"/>
    <n v="262.5"/>
    <n v="205"/>
    <n v="103.55172818926462"/>
    <n v="118.34483221630242"/>
    <n v="14.793104027037803"/>
    <n v="147.93104027037802"/>
    <n v="118.34483221630242"/>
    <n v="133.13793624334022"/>
    <n v="106.01724552710425"/>
  </r>
  <r>
    <s v="Eurocrea Merchant 13"/>
    <x v="2"/>
    <s v="Italian"/>
    <x v="0"/>
    <x v="1"/>
    <s v="Eurocrea Merchant"/>
    <n v="1"/>
    <n v="10"/>
    <n v="5"/>
    <n v="3"/>
    <n v="10"/>
    <n v="5"/>
    <n v="3"/>
    <n v="6"/>
    <n v="262.5"/>
    <n v="187.5"/>
    <n v="262.5"/>
    <n v="67.5"/>
    <n v="187.5"/>
    <n v="262.5"/>
    <n v="205"/>
    <n v="147.93104027037802"/>
    <n v="73.96552013518901"/>
    <n v="44.379312081113412"/>
    <n v="147.93104027037802"/>
    <n v="73.96552013518901"/>
    <n v="44.379312081113412"/>
    <n v="88.758624162226809"/>
  </r>
  <r>
    <s v="Eurocrea Merchant 14"/>
    <x v="2"/>
    <s v="Italian"/>
    <x v="0"/>
    <x v="1"/>
    <s v="Eurocrea Merchant"/>
    <n v="1"/>
    <n v="7"/>
    <n v="5"/>
    <n v="3"/>
    <n v="10"/>
    <n v="3"/>
    <n v="5"/>
    <n v="5.5"/>
    <n v="262.5"/>
    <n v="187.5"/>
    <n v="262.5"/>
    <n v="67.5"/>
    <n v="187.5"/>
    <n v="262.5"/>
    <n v="205"/>
    <n v="103.55172818926462"/>
    <n v="73.96552013518901"/>
    <n v="44.379312081113412"/>
    <n v="147.93104027037802"/>
    <n v="44.379312081113412"/>
    <n v="73.96552013518901"/>
    <n v="81.362072148707924"/>
  </r>
  <r>
    <s v="Eurocrea Merchant 15"/>
    <x v="2"/>
    <s v="Italian"/>
    <x v="0"/>
    <x v="0"/>
    <s v="Eurocrea Merchant"/>
    <n v="3"/>
    <n v="6"/>
    <n v="9"/>
    <n v="5"/>
    <n v="10"/>
    <n v="7"/>
    <n v="10"/>
    <n v="7.833333333333333"/>
    <n v="79.5"/>
    <n v="92"/>
    <n v="92"/>
    <n v="262.5"/>
    <n v="250"/>
    <n v="250"/>
    <n v="171"/>
    <n v="88.758624162226823"/>
    <n v="133.13793624334022"/>
    <n v="73.96552013518901"/>
    <n v="147.93104027037802"/>
    <n v="103.55172818926462"/>
    <n v="147.93104027037802"/>
    <n v="115.87931487846278"/>
  </r>
  <r>
    <s v="Eurocrea Merchant 16"/>
    <x v="1"/>
    <s v="Italian"/>
    <x v="0"/>
    <x v="1"/>
    <s v="Eurocrea Merchant"/>
    <n v="3"/>
    <n v="10"/>
    <n v="7"/>
    <n v="10"/>
    <n v="10"/>
    <n v="8"/>
    <n v="10"/>
    <n v="9.1666666666666661"/>
    <n v="79.5"/>
    <n v="92"/>
    <n v="92"/>
    <n v="262.5"/>
    <n v="250"/>
    <n v="250"/>
    <n v="171"/>
    <n v="147.93104027037802"/>
    <n v="103.55172818926462"/>
    <n v="147.93104027037802"/>
    <n v="147.93104027037802"/>
    <n v="118.34483221630242"/>
    <n v="147.93104027037802"/>
    <n v="135.60345358117985"/>
  </r>
  <r>
    <s v="Eurocrea Merchant 17"/>
    <x v="2"/>
    <s v="Italian"/>
    <x v="0"/>
    <x v="1"/>
    <s v="Eurocrea Merchant"/>
    <n v="3"/>
    <n v="10"/>
    <n v="6"/>
    <n v="8"/>
    <n v="10"/>
    <n v="7"/>
    <n v="10"/>
    <n v="8.5"/>
    <n v="79.5"/>
    <n v="92"/>
    <n v="92"/>
    <n v="262.5"/>
    <n v="250"/>
    <n v="250"/>
    <n v="171"/>
    <n v="147.93104027037802"/>
    <n v="88.758624162226823"/>
    <n v="118.34483221630242"/>
    <n v="147.93104027037802"/>
    <n v="103.55172818926462"/>
    <n v="147.93104027037802"/>
    <n v="125.74138422982134"/>
  </r>
  <r>
    <s v="Eurocrea Merchant 18"/>
    <x v="2"/>
    <s v="Italian"/>
    <x v="0"/>
    <x v="1"/>
    <s v="Eurocrea Merchant"/>
    <n v="3"/>
    <n v="10"/>
    <n v="8"/>
    <n v="8"/>
    <n v="10"/>
    <n v="9"/>
    <n v="9"/>
    <n v="9"/>
    <n v="79.5"/>
    <n v="92"/>
    <n v="92"/>
    <n v="262.5"/>
    <n v="250"/>
    <n v="250"/>
    <n v="171"/>
    <n v="147.93104027037802"/>
    <n v="118.34483221630242"/>
    <n v="118.34483221630242"/>
    <n v="147.93104027037802"/>
    <n v="133.13793624334022"/>
    <n v="133.13793624334022"/>
    <n v="133.13793624334019"/>
  </r>
  <r>
    <s v="Eurocrea Merchant 19"/>
    <x v="1"/>
    <s v="Italian"/>
    <x v="0"/>
    <x v="0"/>
    <s v="Eurocrea Merchant"/>
    <n v="3"/>
    <n v="10"/>
    <n v="10"/>
    <n v="10"/>
    <n v="10"/>
    <n v="8"/>
    <n v="10"/>
    <n v="9.6666666666666661"/>
    <n v="79.5"/>
    <n v="92"/>
    <n v="92"/>
    <n v="262.5"/>
    <n v="250"/>
    <n v="250"/>
    <n v="171"/>
    <n v="147.93104027037802"/>
    <n v="147.93104027037802"/>
    <n v="147.93104027037802"/>
    <n v="147.93104027037802"/>
    <n v="118.34483221630242"/>
    <n v="147.93104027037802"/>
    <n v="143.00000559469876"/>
  </r>
  <r>
    <s v="Eurocrea Merchant 20"/>
    <x v="2"/>
    <s v="Italian"/>
    <x v="0"/>
    <x v="1"/>
    <s v="Eurocrea Merchant"/>
    <n v="1"/>
    <n v="9"/>
    <n v="7.25"/>
    <n v="7"/>
    <n v="10"/>
    <n v="8"/>
    <n v="7"/>
    <n v="8.0416666666666661"/>
    <n v="262.5"/>
    <n v="187.5"/>
    <n v="262.5"/>
    <n v="67.5"/>
    <n v="187.5"/>
    <n v="262.5"/>
    <n v="205"/>
    <n v="133.13793624334022"/>
    <n v="107.25000419602407"/>
    <n v="103.55172818926462"/>
    <n v="147.93104027037802"/>
    <n v="118.34483221630242"/>
    <n v="103.55172818926462"/>
    <n v="118.96121155076231"/>
  </r>
  <r>
    <s v="Eurocrea Merchant 21"/>
    <x v="1"/>
    <s v="Italian"/>
    <x v="0"/>
    <x v="0"/>
    <s v="Eurocrea Merchant"/>
    <n v="2"/>
    <n v="6"/>
    <n v="7"/>
    <n v="6"/>
    <n v="9"/>
    <n v="8"/>
    <n v="7"/>
    <n v="7.166666666666667"/>
    <n v="112.5"/>
    <n v="112.5"/>
    <n v="0"/>
    <n v="325"/>
    <n v="112.5"/>
    <n v="112.5"/>
    <n v="129.16666666666666"/>
    <n v="88.758624162226823"/>
    <n v="103.55172818926462"/>
    <n v="88.758624162226823"/>
    <n v="133.13793624334022"/>
    <n v="118.34483221630242"/>
    <n v="103.55172818926462"/>
    <n v="106.01724552710425"/>
  </r>
  <r>
    <s v="Eurocrea Merchant 22"/>
    <x v="1"/>
    <s v="Italian"/>
    <x v="0"/>
    <x v="1"/>
    <s v="Eurocrea Merchant"/>
    <n v="4"/>
    <n v="10"/>
    <n v="9"/>
    <n v="8"/>
    <n v="10"/>
    <n v="9"/>
    <n v="8"/>
    <n v="9"/>
    <n v="112.5"/>
    <n v="67.5"/>
    <n v="400"/>
    <n v="79.5"/>
    <n v="187.5"/>
    <n v="92"/>
    <n v="156.5"/>
    <n v="147.93104027037802"/>
    <n v="133.13793624334022"/>
    <n v="118.34483221630242"/>
    <n v="147.93104027037802"/>
    <n v="133.13793624334022"/>
    <n v="118.34483221630242"/>
    <n v="133.13793624334019"/>
  </r>
  <r>
    <s v="Eurocrea Merchant 23"/>
    <x v="2"/>
    <s v="Italian"/>
    <x v="0"/>
    <x v="0"/>
    <s v="Eurocrea Merchant"/>
    <n v="4"/>
    <n v="8"/>
    <n v="6"/>
    <n v="7"/>
    <n v="10"/>
    <n v="6"/>
    <n v="4"/>
    <n v="6.833333333333333"/>
    <n v="112.5"/>
    <n v="67.5"/>
    <n v="400"/>
    <n v="79.5"/>
    <n v="187.5"/>
    <n v="92"/>
    <n v="156.5"/>
    <n v="118.34483221630242"/>
    <n v="88.758624162226823"/>
    <n v="103.55172818926462"/>
    <n v="147.93104027037802"/>
    <n v="88.758624162226823"/>
    <n v="59.172416108151211"/>
    <n v="101.08621085142499"/>
  </r>
  <r>
    <s v="Eurocrea Merchant 24"/>
    <x v="2"/>
    <s v="Italian"/>
    <x v="0"/>
    <x v="0"/>
    <s v="Eurocrea Merchant"/>
    <n v="2"/>
    <n v="7"/>
    <n v="10"/>
    <n v="6"/>
    <n v="10"/>
    <n v="5"/>
    <n v="10"/>
    <n v="8"/>
    <n v="112.5"/>
    <n v="112.5"/>
    <n v="0"/>
    <n v="325"/>
    <n v="112.5"/>
    <n v="112.5"/>
    <n v="129.16666666666666"/>
    <n v="103.55172818926462"/>
    <n v="147.93104027037802"/>
    <n v="88.758624162226823"/>
    <n v="147.93104027037802"/>
    <n v="73.96552013518901"/>
    <n v="147.93104027037802"/>
    <n v="118.34483221630241"/>
  </r>
  <r>
    <s v="Eurocrea Merchant 25"/>
    <x v="1"/>
    <s v="Italian"/>
    <x v="0"/>
    <x v="0"/>
    <s v="Eurocrea Merchant"/>
    <n v="2"/>
    <n v="10"/>
    <n v="7"/>
    <n v="4"/>
    <n v="10"/>
    <n v="8"/>
    <n v="6"/>
    <n v="7.5"/>
    <n v="112.5"/>
    <n v="112.5"/>
    <n v="0"/>
    <n v="325"/>
    <n v="112.5"/>
    <n v="112.5"/>
    <n v="129.16666666666666"/>
    <n v="147.93104027037802"/>
    <n v="103.55172818926462"/>
    <n v="59.172416108151211"/>
    <n v="147.93104027037802"/>
    <n v="118.34483221630242"/>
    <n v="88.758624162226823"/>
    <n v="110.94828020278352"/>
  </r>
  <r>
    <s v="Eurocrea Merchant 26"/>
    <x v="1"/>
    <s v="Italian"/>
    <x v="0"/>
    <x v="0"/>
    <s v="Eurocrea Merchant"/>
    <n v="2"/>
    <n v="9"/>
    <n v="9"/>
    <n v="9"/>
    <n v="10"/>
    <n v="10"/>
    <n v="9"/>
    <n v="9.3333333333333339"/>
    <n v="112.5"/>
    <n v="112.5"/>
    <n v="0"/>
    <n v="325"/>
    <n v="112.5"/>
    <n v="112.5"/>
    <n v="129.16666666666666"/>
    <n v="133.13793624334022"/>
    <n v="133.13793624334022"/>
    <n v="133.13793624334022"/>
    <n v="147.93104027037802"/>
    <n v="147.93104027037802"/>
    <n v="133.13793624334022"/>
    <n v="138.06897091901951"/>
  </r>
  <r>
    <s v="Eurocrea Merchant 27"/>
    <x v="2"/>
    <s v="Italian"/>
    <x v="0"/>
    <x v="0"/>
    <s v="Eurocrea Merchant"/>
    <n v="2"/>
    <n v="7"/>
    <n v="5"/>
    <n v="8"/>
    <n v="10"/>
    <n v="9"/>
    <n v="10"/>
    <n v="8.1666666666666661"/>
    <n v="112.5"/>
    <n v="112.5"/>
    <n v="0"/>
    <n v="325"/>
    <n v="112.5"/>
    <n v="112.5"/>
    <n v="129.16666666666666"/>
    <n v="103.55172818926462"/>
    <n v="73.96552013518901"/>
    <n v="118.34483221630242"/>
    <n v="147.93104027037802"/>
    <n v="133.13793624334022"/>
    <n v="147.93104027037802"/>
    <n v="120.81034955414208"/>
  </r>
  <r>
    <s v="Eurocrea Merchant 28"/>
    <x v="1"/>
    <s v="Italian"/>
    <x v="0"/>
    <x v="0"/>
    <s v="Eurocrea Merchant"/>
    <n v="1"/>
    <n v="7"/>
    <n v="8"/>
    <n v="1"/>
    <n v="10"/>
    <n v="8"/>
    <n v="9"/>
    <n v="7.166666666666667"/>
    <n v="262.5"/>
    <n v="187.5"/>
    <n v="262.5"/>
    <n v="67.5"/>
    <n v="187.5"/>
    <n v="262.5"/>
    <n v="205"/>
    <n v="103.55172818926462"/>
    <n v="118.34483221630242"/>
    <n v="14.793104027037803"/>
    <n v="147.93104027037802"/>
    <n v="118.34483221630242"/>
    <n v="133.13793624334022"/>
    <n v="106.01724552710425"/>
  </r>
  <r>
    <s v="Eurocrea Merchant 29"/>
    <x v="2"/>
    <s v="Italian"/>
    <x v="0"/>
    <x v="1"/>
    <s v="Eurocrea Merchant"/>
    <n v="1"/>
    <n v="10"/>
    <n v="5"/>
    <n v="3"/>
    <n v="10"/>
    <n v="5"/>
    <n v="3"/>
    <n v="6"/>
    <n v="262.5"/>
    <n v="187.5"/>
    <n v="262.5"/>
    <n v="67.5"/>
    <n v="187.5"/>
    <n v="262.5"/>
    <n v="205"/>
    <n v="147.93104027037802"/>
    <n v="73.96552013518901"/>
    <n v="44.379312081113412"/>
    <n v="147.93104027037802"/>
    <n v="73.96552013518901"/>
    <n v="44.379312081113412"/>
    <n v="88.758624162226809"/>
  </r>
  <r>
    <s v="Eurocrea Merchant 30"/>
    <x v="2"/>
    <s v="Italian"/>
    <x v="0"/>
    <x v="1"/>
    <s v="Eurocrea Merchant"/>
    <n v="1"/>
    <n v="7"/>
    <n v="5"/>
    <n v="3"/>
    <n v="10"/>
    <n v="3"/>
    <n v="5"/>
    <n v="5.5"/>
    <n v="262.5"/>
    <n v="187.5"/>
    <n v="262.5"/>
    <n v="67.5"/>
    <n v="187.5"/>
    <n v="262.5"/>
    <n v="205"/>
    <n v="103.55172818926462"/>
    <n v="73.96552013518901"/>
    <n v="44.379312081113412"/>
    <n v="147.93104027037802"/>
    <n v="44.379312081113412"/>
    <n v="73.96552013518901"/>
    <n v="81.362072148707924"/>
  </r>
  <r>
    <s v="Eurocrea Merchant 31"/>
    <x v="2"/>
    <s v="Italian"/>
    <x v="0"/>
    <x v="0"/>
    <s v="Eurocrea Merchant"/>
    <n v="3"/>
    <n v="6"/>
    <n v="9"/>
    <n v="5"/>
    <n v="10"/>
    <n v="7"/>
    <n v="10"/>
    <n v="7.833333333333333"/>
    <n v="79.5"/>
    <n v="92"/>
    <n v="92"/>
    <n v="262.5"/>
    <n v="250"/>
    <n v="250"/>
    <n v="171"/>
    <n v="88.758624162226823"/>
    <n v="133.13793624334022"/>
    <n v="73.96552013518901"/>
    <n v="147.93104027037802"/>
    <n v="103.55172818926462"/>
    <n v="147.93104027037802"/>
    <n v="115.87931487846278"/>
  </r>
  <r>
    <s v="Eurocrea Merchant 32"/>
    <x v="1"/>
    <s v="Italian"/>
    <x v="0"/>
    <x v="1"/>
    <s v="Eurocrea Merchant"/>
    <n v="3"/>
    <n v="10"/>
    <n v="7"/>
    <n v="10"/>
    <n v="10"/>
    <n v="8"/>
    <n v="10"/>
    <n v="9.1666666666666661"/>
    <n v="79.5"/>
    <n v="92"/>
    <n v="92"/>
    <n v="262.5"/>
    <n v="250"/>
    <n v="250"/>
    <n v="171"/>
    <n v="147.93104027037802"/>
    <n v="103.55172818926462"/>
    <n v="147.93104027037802"/>
    <n v="147.93104027037802"/>
    <n v="118.34483221630242"/>
    <n v="147.93104027037802"/>
    <n v="135.60345358117985"/>
  </r>
  <r>
    <s v="Eurocrea Merchant 33"/>
    <x v="2"/>
    <s v="Italian"/>
    <x v="0"/>
    <x v="1"/>
    <s v="Eurocrea Merchant"/>
    <n v="3"/>
    <n v="10"/>
    <n v="6"/>
    <n v="8"/>
    <n v="10"/>
    <n v="7"/>
    <n v="10"/>
    <n v="8.5"/>
    <n v="79.5"/>
    <n v="92"/>
    <n v="92"/>
    <n v="262.5"/>
    <n v="250"/>
    <n v="250"/>
    <n v="171"/>
    <n v="147.93104027037802"/>
    <n v="88.758624162226823"/>
    <n v="118.34483221630242"/>
    <n v="147.93104027037802"/>
    <n v="103.55172818926462"/>
    <n v="147.93104027037802"/>
    <n v="125.74138422982134"/>
  </r>
  <r>
    <s v="Eurocrea Merchant 34"/>
    <x v="2"/>
    <s v="Italian"/>
    <x v="0"/>
    <x v="1"/>
    <s v="Eurocrea Merchant"/>
    <n v="3"/>
    <n v="10"/>
    <n v="8"/>
    <n v="8"/>
    <n v="10"/>
    <n v="9"/>
    <n v="9"/>
    <n v="9"/>
    <n v="79.5"/>
    <n v="92"/>
    <n v="92"/>
    <n v="262.5"/>
    <n v="250"/>
    <n v="250"/>
    <n v="171"/>
    <n v="147.93104027037802"/>
    <n v="118.34483221630242"/>
    <n v="118.34483221630242"/>
    <n v="147.93104027037802"/>
    <n v="133.13793624334022"/>
    <n v="133.13793624334022"/>
    <n v="133.13793624334019"/>
  </r>
  <r>
    <s v="Eurocrea Merchant 35"/>
    <x v="1"/>
    <s v="Italian"/>
    <x v="0"/>
    <x v="0"/>
    <s v="Eurocrea Merchant"/>
    <n v="3"/>
    <n v="10"/>
    <n v="10"/>
    <n v="10"/>
    <n v="10"/>
    <n v="8"/>
    <n v="10"/>
    <n v="9.6666666666666661"/>
    <n v="79.5"/>
    <n v="92"/>
    <n v="92"/>
    <n v="262.5"/>
    <n v="250"/>
    <n v="250"/>
    <n v="171"/>
    <n v="147.93104027037802"/>
    <n v="147.93104027037802"/>
    <n v="147.93104027037802"/>
    <n v="147.93104027037802"/>
    <n v="118.34483221630242"/>
    <n v="147.93104027037802"/>
    <n v="143.00000559469876"/>
  </r>
  <r>
    <s v="Eurocrea Merchant 36"/>
    <x v="2"/>
    <s v="Italian"/>
    <x v="0"/>
    <x v="1"/>
    <s v="Eurocrea Merchant"/>
    <n v="1"/>
    <n v="9"/>
    <n v="7.25"/>
    <n v="7"/>
    <n v="10"/>
    <n v="8"/>
    <n v="7"/>
    <n v="8.0416666666666661"/>
    <n v="262.5"/>
    <n v="187.5"/>
    <n v="262.5"/>
    <n v="67.5"/>
    <n v="187.5"/>
    <n v="262.5"/>
    <n v="205"/>
    <n v="133.13793624334022"/>
    <n v="107.25000419602407"/>
    <n v="103.55172818926462"/>
    <n v="147.93104027037802"/>
    <n v="118.34483221630242"/>
    <n v="103.55172818926462"/>
    <n v="118.96121155076231"/>
  </r>
  <r>
    <s v="Eurocrea Merchant 37"/>
    <x v="1"/>
    <s v="Italian"/>
    <x v="0"/>
    <x v="0"/>
    <s v="Eurocrea Merchant"/>
    <n v="2"/>
    <n v="6"/>
    <n v="7"/>
    <n v="6"/>
    <n v="9"/>
    <n v="8"/>
    <n v="7"/>
    <n v="7.166666666666667"/>
    <n v="112.5"/>
    <n v="112.5"/>
    <n v="0"/>
    <n v="325"/>
    <n v="112.5"/>
    <n v="112.5"/>
    <n v="129.16666666666666"/>
    <n v="88.758624162226823"/>
    <n v="103.55172818926462"/>
    <n v="88.758624162226823"/>
    <n v="133.13793624334022"/>
    <n v="118.34483221630242"/>
    <n v="103.55172818926462"/>
    <n v="106.01724552710425"/>
  </r>
  <r>
    <s v="Eurocrea Merchant 38"/>
    <x v="1"/>
    <s v="Italian"/>
    <x v="0"/>
    <x v="1"/>
    <s v="Eurocrea Merchant"/>
    <n v="4"/>
    <n v="10"/>
    <n v="9"/>
    <n v="8"/>
    <n v="10"/>
    <n v="9"/>
    <n v="8"/>
    <n v="9"/>
    <n v="112.5"/>
    <n v="67.5"/>
    <n v="400"/>
    <n v="79.5"/>
    <n v="187.5"/>
    <n v="92"/>
    <n v="156.5"/>
    <n v="147.93104027037802"/>
    <n v="133.13793624334022"/>
    <n v="118.34483221630242"/>
    <n v="147.93104027037802"/>
    <n v="133.13793624334022"/>
    <n v="118.34483221630242"/>
    <n v="133.13793624334019"/>
  </r>
  <r>
    <s v="Eurocrea Merchant 39"/>
    <x v="2"/>
    <s v="Italian"/>
    <x v="0"/>
    <x v="0"/>
    <s v="Eurocrea Merchant"/>
    <n v="4"/>
    <n v="8"/>
    <n v="6"/>
    <n v="7"/>
    <n v="10"/>
    <n v="6"/>
    <n v="4"/>
    <n v="6.833333333333333"/>
    <n v="112.5"/>
    <n v="67.5"/>
    <n v="400"/>
    <n v="79.5"/>
    <n v="187.5"/>
    <n v="92"/>
    <n v="156.5"/>
    <n v="118.34483221630242"/>
    <n v="88.758624162226823"/>
    <n v="103.55172818926462"/>
    <n v="147.93104027037802"/>
    <n v="88.758624162226823"/>
    <n v="59.172416108151211"/>
    <n v="101.08621085142499"/>
  </r>
  <r>
    <s v="PLATON 1"/>
    <x v="1"/>
    <s v="Greek"/>
    <x v="1"/>
    <x v="0"/>
    <s v="PLATON"/>
    <n v="1"/>
    <n v="7"/>
    <n v="10"/>
    <n v="9"/>
    <n v="8"/>
    <n v="6"/>
    <n v="5"/>
    <n v="7.5"/>
    <n v="112.5"/>
    <n v="67.5"/>
    <n v="43"/>
    <n v="187.5"/>
    <n v="92"/>
    <n v="325"/>
    <n v="137.91666666666666"/>
    <n v="103.55172818926462"/>
    <n v="147.93104027037802"/>
    <n v="133.13793624334022"/>
    <n v="118.34483221630242"/>
    <n v="88.758624162226823"/>
    <n v="73.96552013518901"/>
    <n v="110.94828020278351"/>
  </r>
  <r>
    <s v="PLATON 2"/>
    <x v="2"/>
    <s v="Greek"/>
    <x v="1"/>
    <x v="0"/>
    <s v="PLATON"/>
    <n v="1"/>
    <n v="7"/>
    <n v="8"/>
    <n v="5"/>
    <n v="9"/>
    <n v="10"/>
    <n v="6"/>
    <n v="7.5"/>
    <n v="112.5"/>
    <n v="67.5"/>
    <n v="43"/>
    <n v="187.5"/>
    <n v="92"/>
    <n v="325"/>
    <n v="137.91666666666666"/>
    <n v="103.55172818926462"/>
    <n v="118.34483221630242"/>
    <n v="73.96552013518901"/>
    <n v="133.13793624334022"/>
    <n v="147.93104027037802"/>
    <n v="88.758624162226823"/>
    <n v="110.94828020278352"/>
  </r>
  <r>
    <s v="PLATON 3"/>
    <x v="1"/>
    <s v="Greek"/>
    <x v="1"/>
    <x v="0"/>
    <s v="PLATON"/>
    <n v="1"/>
    <n v="9"/>
    <n v="10"/>
    <n v="5"/>
    <n v="6"/>
    <n v="7"/>
    <n v="8"/>
    <n v="7.5"/>
    <n v="112.5"/>
    <n v="67.5"/>
    <n v="43"/>
    <n v="187.5"/>
    <n v="92"/>
    <n v="325"/>
    <n v="137.91666666666666"/>
    <n v="133.13793624334022"/>
    <n v="147.93104027037802"/>
    <n v="73.96552013518901"/>
    <n v="88.758624162226823"/>
    <n v="103.55172818926462"/>
    <n v="118.34483221630242"/>
    <n v="110.94828020278351"/>
  </r>
  <r>
    <s v="PLATON 4"/>
    <x v="1"/>
    <s v="Greek"/>
    <x v="1"/>
    <x v="1"/>
    <s v="PLATON"/>
    <n v="1"/>
    <n v="8"/>
    <n v="6"/>
    <n v="5"/>
    <n v="7"/>
    <n v="10"/>
    <n v="9"/>
    <n v="7.5"/>
    <n v="112.5"/>
    <n v="67.5"/>
    <n v="43"/>
    <n v="187.5"/>
    <n v="92"/>
    <n v="325"/>
    <n v="137.91666666666666"/>
    <n v="118.34483221630242"/>
    <n v="88.758624162226823"/>
    <n v="73.96552013518901"/>
    <n v="103.55172818926462"/>
    <n v="147.93104027037802"/>
    <n v="133.13793624334022"/>
    <n v="110.94828020278351"/>
  </r>
  <r>
    <s v="PLATON 5"/>
    <x v="1"/>
    <s v="Greek"/>
    <x v="1"/>
    <x v="1"/>
    <s v="PLATON"/>
    <n v="1"/>
    <n v="8"/>
    <n v="6"/>
    <n v="9"/>
    <n v="10"/>
    <n v="5"/>
    <n v="7"/>
    <n v="7.5"/>
    <n v="112.5"/>
    <n v="67.5"/>
    <n v="43"/>
    <n v="187.5"/>
    <n v="92"/>
    <n v="325"/>
    <n v="137.91666666666666"/>
    <n v="118.34483221630242"/>
    <n v="88.758624162226823"/>
    <n v="133.13793624334022"/>
    <n v="147.93104027037802"/>
    <n v="73.96552013518901"/>
    <n v="103.55172818926462"/>
    <n v="110.94828020278351"/>
  </r>
  <r>
    <s v="PLATON 6"/>
    <x v="2"/>
    <s v="Greek"/>
    <x v="1"/>
    <x v="0"/>
    <s v="PLATON"/>
    <n v="2"/>
    <n v="8"/>
    <n v="10"/>
    <n v="5"/>
    <n v="9"/>
    <n v="7"/>
    <n v="6"/>
    <n v="7.5"/>
    <n v="187.5"/>
    <n v="67.5"/>
    <n v="43"/>
    <n v="400"/>
    <n v="92"/>
    <n v="92"/>
    <n v="147"/>
    <n v="118.34483221630242"/>
    <n v="147.93104027037802"/>
    <n v="73.96552013518901"/>
    <n v="133.13793624334022"/>
    <n v="103.55172818926462"/>
    <n v="88.758624162226823"/>
    <n v="110.94828020278352"/>
  </r>
  <r>
    <s v="PLATON 7"/>
    <x v="1"/>
    <s v="Greek"/>
    <x v="1"/>
    <x v="0"/>
    <s v="PLATON"/>
    <n v="2"/>
    <n v="6"/>
    <n v="9"/>
    <n v="8"/>
    <n v="10"/>
    <n v="7"/>
    <n v="5"/>
    <n v="7.5"/>
    <n v="187.5"/>
    <n v="67.5"/>
    <n v="43"/>
    <n v="400"/>
    <n v="92"/>
    <n v="92"/>
    <n v="147"/>
    <n v="88.758624162226823"/>
    <n v="133.13793624334022"/>
    <n v="118.34483221630242"/>
    <n v="147.93104027037802"/>
    <n v="103.55172818926462"/>
    <n v="73.96552013518901"/>
    <n v="110.94828020278351"/>
  </r>
  <r>
    <s v="PLATON 8"/>
    <x v="1"/>
    <s v="Greek"/>
    <x v="1"/>
    <x v="0"/>
    <s v="PLATON"/>
    <n v="2"/>
    <n v="7"/>
    <n v="5"/>
    <n v="10"/>
    <n v="8"/>
    <n v="9"/>
    <n v="6"/>
    <n v="7.5"/>
    <n v="187.5"/>
    <n v="67.5"/>
    <n v="43"/>
    <n v="400"/>
    <n v="92"/>
    <n v="92"/>
    <n v="147"/>
    <n v="103.55172818926462"/>
    <n v="73.96552013518901"/>
    <n v="147.93104027037802"/>
    <n v="118.34483221630242"/>
    <n v="133.13793624334022"/>
    <n v="88.758624162226823"/>
    <n v="110.94828020278351"/>
  </r>
  <r>
    <s v="PLATON 9"/>
    <x v="1"/>
    <s v="Greek"/>
    <x v="1"/>
    <x v="1"/>
    <s v="PLATON"/>
    <n v="2"/>
    <n v="6"/>
    <n v="8"/>
    <n v="10"/>
    <n v="9"/>
    <n v="7"/>
    <n v="5"/>
    <n v="7.5"/>
    <n v="187.5"/>
    <n v="67.5"/>
    <n v="43"/>
    <n v="400"/>
    <n v="92"/>
    <n v="92"/>
    <n v="147"/>
    <n v="88.758624162226823"/>
    <n v="118.34483221630242"/>
    <n v="147.93104027037802"/>
    <n v="133.13793624334022"/>
    <n v="103.55172818926462"/>
    <n v="73.96552013518901"/>
    <n v="110.94828020278352"/>
  </r>
  <r>
    <s v="PLATON 10"/>
    <x v="1"/>
    <s v="Greek"/>
    <x v="1"/>
    <x v="1"/>
    <s v="PLATON"/>
    <n v="2"/>
    <n v="9"/>
    <n v="7"/>
    <n v="5"/>
    <n v="10"/>
    <n v="8"/>
    <n v="6"/>
    <n v="7.5"/>
    <n v="187.5"/>
    <n v="67.5"/>
    <n v="43"/>
    <n v="400"/>
    <n v="92"/>
    <n v="92"/>
    <n v="147"/>
    <n v="133.13793624334022"/>
    <n v="103.55172818926462"/>
    <n v="73.96552013518901"/>
    <n v="147.93104027037802"/>
    <n v="118.34483221630242"/>
    <n v="88.758624162226823"/>
    <n v="110.94828020278352"/>
  </r>
  <r>
    <s v="PLATON 11"/>
    <x v="1"/>
    <s v="Greek"/>
    <x v="1"/>
    <x v="1"/>
    <s v="PLATON"/>
    <n v="3"/>
    <n v="9"/>
    <n v="6"/>
    <n v="5"/>
    <n v="10"/>
    <n v="8"/>
    <n v="7"/>
    <n v="7.5"/>
    <n v="112.5"/>
    <n v="67.5"/>
    <n v="79.5"/>
    <n v="92"/>
    <n v="187.5"/>
    <n v="43"/>
    <n v="97"/>
    <n v="133.13793624334022"/>
    <n v="88.758624162226823"/>
    <n v="73.96552013518901"/>
    <n v="147.93104027037802"/>
    <n v="118.34483221630242"/>
    <n v="103.55172818926462"/>
    <n v="110.94828020278351"/>
  </r>
  <r>
    <s v="PLATON 12"/>
    <x v="2"/>
    <s v="Greek"/>
    <x v="1"/>
    <x v="1"/>
    <s v="PLATON"/>
    <n v="3"/>
    <n v="9"/>
    <n v="7"/>
    <n v="5"/>
    <n v="10"/>
    <n v="8"/>
    <n v="6"/>
    <n v="7.5"/>
    <n v="112.5"/>
    <n v="67.5"/>
    <n v="79.5"/>
    <n v="92"/>
    <n v="187.5"/>
    <n v="43"/>
    <n v="97"/>
    <n v="133.13793624334022"/>
    <n v="103.55172818926462"/>
    <n v="73.96552013518901"/>
    <n v="147.93104027037802"/>
    <n v="118.34483221630242"/>
    <n v="88.758624162226823"/>
    <n v="110.94828020278352"/>
  </r>
  <r>
    <s v="PLATON 13"/>
    <x v="2"/>
    <s v="Greek"/>
    <x v="1"/>
    <x v="1"/>
    <s v="PLATON"/>
    <n v="3"/>
    <n v="7"/>
    <n v="10"/>
    <n v="5"/>
    <n v="9"/>
    <n v="8"/>
    <n v="6"/>
    <n v="7.5"/>
    <n v="112.5"/>
    <n v="67.5"/>
    <n v="79.5"/>
    <n v="92"/>
    <n v="187.5"/>
    <n v="43"/>
    <n v="97"/>
    <n v="103.55172818926462"/>
    <n v="147.93104027037802"/>
    <n v="73.96552013518901"/>
    <n v="133.13793624334022"/>
    <n v="118.34483221630242"/>
    <n v="88.758624162226823"/>
    <n v="110.94828020278352"/>
  </r>
  <r>
    <s v="PLATON 14"/>
    <x v="1"/>
    <s v="Greek"/>
    <x v="1"/>
    <x v="1"/>
    <s v="PLATON"/>
    <n v="3"/>
    <n v="9"/>
    <n v="7"/>
    <n v="5"/>
    <n v="10"/>
    <n v="8"/>
    <n v="6"/>
    <n v="7.5"/>
    <n v="112.5"/>
    <n v="67.5"/>
    <n v="79.5"/>
    <n v="92"/>
    <n v="187.5"/>
    <n v="43"/>
    <n v="97"/>
    <n v="133.13793624334022"/>
    <n v="103.55172818926462"/>
    <n v="73.96552013518901"/>
    <n v="147.93104027037802"/>
    <n v="118.34483221630242"/>
    <n v="88.758624162226823"/>
    <n v="110.94828020278352"/>
  </r>
  <r>
    <s v="PLATON 15"/>
    <x v="1"/>
    <s v="Greek"/>
    <x v="1"/>
    <x v="1"/>
    <s v="PLATON"/>
    <n v="3"/>
    <n v="7"/>
    <n v="10"/>
    <n v="9"/>
    <n v="6"/>
    <n v="5"/>
    <n v="8"/>
    <n v="7.5"/>
    <n v="112.5"/>
    <n v="67.5"/>
    <n v="79.5"/>
    <n v="92"/>
    <n v="187.5"/>
    <n v="43"/>
    <n v="97"/>
    <n v="103.55172818926462"/>
    <n v="147.93104027037802"/>
    <n v="133.13793624334022"/>
    <n v="88.758624162226823"/>
    <n v="73.96552013518901"/>
    <n v="118.34483221630242"/>
    <n v="110.94828020278351"/>
  </r>
  <r>
    <s v="PLATON 16"/>
    <x v="1"/>
    <s v="Greek"/>
    <x v="1"/>
    <x v="0"/>
    <s v="PLATON"/>
    <n v="4"/>
    <n v="6"/>
    <n v="9"/>
    <n v="8"/>
    <n v="10"/>
    <n v="7"/>
    <n v="5"/>
    <n v="7.5"/>
    <n v="79.5"/>
    <n v="187.5"/>
    <n v="43"/>
    <n v="325"/>
    <n v="67.5"/>
    <n v="112.5"/>
    <n v="135.83333333333334"/>
    <n v="88.758624162226823"/>
    <n v="133.13793624334022"/>
    <n v="118.34483221630242"/>
    <n v="147.93104027037802"/>
    <n v="103.55172818926462"/>
    <n v="73.96552013518901"/>
    <n v="110.94828020278351"/>
  </r>
  <r>
    <s v="PLATON 17"/>
    <x v="1"/>
    <s v="Greek"/>
    <x v="1"/>
    <x v="0"/>
    <s v="PLATON"/>
    <n v="4"/>
    <n v="7"/>
    <n v="8"/>
    <n v="9"/>
    <n v="10"/>
    <n v="5"/>
    <n v="6"/>
    <n v="7.5"/>
    <n v="79.5"/>
    <n v="187.5"/>
    <n v="43"/>
    <n v="325"/>
    <n v="67.5"/>
    <n v="112.5"/>
    <n v="135.83333333333334"/>
    <n v="103.55172818926462"/>
    <n v="118.34483221630242"/>
    <n v="133.13793624334022"/>
    <n v="147.93104027037802"/>
    <n v="73.96552013518901"/>
    <n v="88.758624162226823"/>
    <n v="110.94828020278352"/>
  </r>
  <r>
    <s v="PLATON 18"/>
    <x v="1"/>
    <s v="Greek"/>
    <x v="1"/>
    <x v="0"/>
    <s v="PLATON"/>
    <n v="4"/>
    <n v="6"/>
    <n v="9"/>
    <n v="8"/>
    <n v="10"/>
    <n v="7"/>
    <n v="5"/>
    <n v="7.5"/>
    <n v="79.5"/>
    <n v="187.5"/>
    <n v="43"/>
    <n v="325"/>
    <n v="67.5"/>
    <n v="112.5"/>
    <n v="135.83333333333334"/>
    <n v="88.758624162226823"/>
    <n v="133.13793624334022"/>
    <n v="118.34483221630242"/>
    <n v="147.93104027037802"/>
    <n v="103.55172818926462"/>
    <n v="73.96552013518901"/>
    <n v="110.94828020278351"/>
  </r>
  <r>
    <s v="PLATON 19"/>
    <x v="1"/>
    <s v="Greek"/>
    <x v="1"/>
    <x v="1"/>
    <s v="PLATON"/>
    <n v="4"/>
    <n v="8"/>
    <n v="10"/>
    <n v="9"/>
    <n v="6"/>
    <n v="7"/>
    <n v="5"/>
    <n v="7.5"/>
    <n v="79.5"/>
    <n v="187.5"/>
    <n v="43"/>
    <n v="325"/>
    <n v="67.5"/>
    <n v="112.5"/>
    <n v="135.83333333333334"/>
    <n v="118.34483221630242"/>
    <n v="147.93104027037802"/>
    <n v="133.13793624334022"/>
    <n v="88.758624162226823"/>
    <n v="103.55172818926462"/>
    <n v="73.96552013518901"/>
    <n v="110.94828020278351"/>
  </r>
  <r>
    <s v="PLATON 20"/>
    <x v="1"/>
    <s v="Greek"/>
    <x v="1"/>
    <x v="0"/>
    <s v="PLATON"/>
    <n v="4"/>
    <n v="10"/>
    <n v="7"/>
    <n v="6"/>
    <n v="8"/>
    <n v="9"/>
    <n v="5"/>
    <n v="7.5"/>
    <n v="79.5"/>
    <n v="187.5"/>
    <n v="43"/>
    <n v="325"/>
    <n v="67.5"/>
    <n v="112.5"/>
    <n v="135.83333333333334"/>
    <n v="147.93104027037802"/>
    <n v="103.55172818926462"/>
    <n v="88.758624162226823"/>
    <n v="118.34483221630242"/>
    <n v="133.13793624334022"/>
    <n v="73.96552013518901"/>
    <n v="110.94828020278352"/>
  </r>
  <r>
    <s v="PLATON 21"/>
    <x v="2"/>
    <s v="Greek"/>
    <x v="1"/>
    <x v="0"/>
    <s v="PLATON"/>
    <n v="5"/>
    <n v="5"/>
    <n v="8"/>
    <n v="6"/>
    <n v="10"/>
    <n v="9"/>
    <n v="7"/>
    <n v="7.5"/>
    <n v="92"/>
    <n v="79.5"/>
    <n v="112.5"/>
    <n v="325"/>
    <n v="187.5"/>
    <n v="187.5"/>
    <n v="164"/>
    <n v="73.96552013518901"/>
    <n v="118.34483221630242"/>
    <n v="88.758624162226823"/>
    <n v="147.93104027037802"/>
    <n v="133.13793624334022"/>
    <n v="103.55172818926462"/>
    <n v="110.94828020278351"/>
  </r>
  <r>
    <s v="PLATON 22"/>
    <x v="2"/>
    <s v="Greek"/>
    <x v="1"/>
    <x v="0"/>
    <s v="PLATON"/>
    <n v="5"/>
    <n v="9"/>
    <n v="8"/>
    <n v="7"/>
    <n v="10"/>
    <n v="5"/>
    <n v="6"/>
    <n v="7.5"/>
    <n v="92"/>
    <n v="79.5"/>
    <n v="112.5"/>
    <n v="325"/>
    <n v="187.5"/>
    <n v="187.5"/>
    <n v="164"/>
    <n v="133.13793624334022"/>
    <n v="118.34483221630242"/>
    <n v="103.55172818926462"/>
    <n v="147.93104027037802"/>
    <n v="73.96552013518901"/>
    <n v="88.758624162226823"/>
    <n v="110.94828020278352"/>
  </r>
  <r>
    <s v="PLATON 23"/>
    <x v="2"/>
    <s v="Greek"/>
    <x v="1"/>
    <x v="1"/>
    <s v="PLATON"/>
    <n v="5"/>
    <n v="7"/>
    <n v="6"/>
    <n v="5"/>
    <n v="10"/>
    <n v="9"/>
    <n v="8"/>
    <n v="7.5"/>
    <n v="92"/>
    <n v="79.5"/>
    <n v="112.5"/>
    <n v="325"/>
    <n v="187.5"/>
    <n v="187.5"/>
    <n v="164"/>
    <n v="103.55172818926462"/>
    <n v="88.758624162226823"/>
    <n v="73.96552013518901"/>
    <n v="147.93104027037802"/>
    <n v="133.13793624334022"/>
    <n v="118.34483221630242"/>
    <n v="110.94828020278351"/>
  </r>
  <r>
    <s v="PLATON 24"/>
    <x v="2"/>
    <s v="Greek"/>
    <x v="1"/>
    <x v="1"/>
    <s v="PLATON"/>
    <n v="5"/>
    <n v="6"/>
    <n v="5"/>
    <n v="7"/>
    <n v="10"/>
    <n v="8"/>
    <n v="9"/>
    <n v="7.5"/>
    <n v="92"/>
    <n v="79.5"/>
    <n v="112.5"/>
    <n v="325"/>
    <n v="187.5"/>
    <n v="187.5"/>
    <n v="164"/>
    <n v="88.758624162226823"/>
    <n v="73.96552013518901"/>
    <n v="103.55172818926462"/>
    <n v="147.93104027037802"/>
    <n v="118.34483221630242"/>
    <n v="133.13793624334022"/>
    <n v="110.94828020278351"/>
  </r>
  <r>
    <s v="PLATON 25"/>
    <x v="2"/>
    <s v="Greek"/>
    <x v="1"/>
    <x v="1"/>
    <s v="PLATON"/>
    <n v="5"/>
    <n v="6"/>
    <n v="5"/>
    <n v="8"/>
    <n v="10"/>
    <n v="7"/>
    <n v="9"/>
    <n v="7.5"/>
    <n v="92"/>
    <n v="79.5"/>
    <n v="112.5"/>
    <n v="325"/>
    <n v="187.5"/>
    <n v="187.5"/>
    <n v="164"/>
    <n v="88.758624162226823"/>
    <n v="73.96552013518901"/>
    <n v="118.34483221630242"/>
    <n v="147.93104027037802"/>
    <n v="103.55172818926462"/>
    <n v="133.13793624334022"/>
    <n v="110.94828020278351"/>
  </r>
  <r>
    <s v="PLATON 26"/>
    <x v="2"/>
    <s v="Greek"/>
    <x v="1"/>
    <x v="0"/>
    <s v="PLATON"/>
    <n v="6"/>
    <n v="8"/>
    <n v="2"/>
    <n v="10"/>
    <n v="3"/>
    <n v="1"/>
    <n v="9"/>
    <n v="5.5"/>
    <n v="187.5"/>
    <n v="400"/>
    <n v="79.5"/>
    <n v="325"/>
    <n v="112.5"/>
    <n v="79.5"/>
    <n v="197.33333333333334"/>
    <n v="118.34483221630242"/>
    <n v="29.586208054075605"/>
    <n v="147.93104027037802"/>
    <n v="44.379312081113412"/>
    <n v="14.793104027037803"/>
    <n v="133.13793624334022"/>
    <n v="81.362072148707924"/>
  </r>
  <r>
    <s v="PLATON 27"/>
    <x v="2"/>
    <s v="Greek"/>
    <x v="1"/>
    <x v="0"/>
    <s v="PLATON"/>
    <n v="6"/>
    <n v="9"/>
    <n v="8"/>
    <n v="5"/>
    <n v="10"/>
    <n v="7"/>
    <n v="6"/>
    <n v="7.5"/>
    <n v="187.5"/>
    <n v="400"/>
    <n v="79.5"/>
    <n v="325"/>
    <n v="112.5"/>
    <n v="79.5"/>
    <n v="197.33333333333334"/>
    <n v="133.13793624334022"/>
    <n v="118.34483221630242"/>
    <n v="73.96552013518901"/>
    <n v="147.93104027037802"/>
    <n v="103.55172818926462"/>
    <n v="88.758624162226823"/>
    <n v="110.94828020278352"/>
  </r>
  <r>
    <s v="PLATON 28"/>
    <x v="2"/>
    <s v="Greek"/>
    <x v="1"/>
    <x v="0"/>
    <s v="PLATON"/>
    <n v="6"/>
    <n v="9"/>
    <n v="8"/>
    <n v="6"/>
    <n v="10"/>
    <n v="7"/>
    <n v="5"/>
    <n v="7.5"/>
    <n v="187.5"/>
    <n v="400"/>
    <n v="79.5"/>
    <n v="325"/>
    <n v="112.5"/>
    <n v="79.5"/>
    <n v="197.33333333333334"/>
    <n v="133.13793624334022"/>
    <n v="118.34483221630242"/>
    <n v="88.758624162226823"/>
    <n v="147.93104027037802"/>
    <n v="103.55172818926462"/>
    <n v="73.96552013518901"/>
    <n v="110.94828020278351"/>
  </r>
  <r>
    <s v="PLATON 29"/>
    <x v="2"/>
    <s v="Greek"/>
    <x v="1"/>
    <x v="1"/>
    <s v="PLATON"/>
    <n v="6"/>
    <n v="9"/>
    <n v="8"/>
    <n v="6"/>
    <n v="10"/>
    <n v="7"/>
    <n v="5"/>
    <n v="7.5"/>
    <n v="187.5"/>
    <n v="400"/>
    <n v="79.5"/>
    <n v="325"/>
    <n v="112.5"/>
    <n v="79.5"/>
    <n v="197.33333333333334"/>
    <n v="133.13793624334022"/>
    <n v="118.34483221630242"/>
    <n v="88.758624162226823"/>
    <n v="147.93104027037802"/>
    <n v="103.55172818926462"/>
    <n v="73.96552013518901"/>
    <n v="110.94828020278351"/>
  </r>
  <r>
    <s v="PLATON 30"/>
    <x v="2"/>
    <s v="Greek"/>
    <x v="1"/>
    <x v="1"/>
    <s v="PLATON"/>
    <n v="6"/>
    <n v="7"/>
    <n v="6"/>
    <n v="5"/>
    <n v="10"/>
    <n v="9"/>
    <n v="8"/>
    <n v="7.5"/>
    <n v="187.5"/>
    <n v="400"/>
    <n v="79.5"/>
    <n v="325"/>
    <n v="112.5"/>
    <n v="79.5"/>
    <n v="197.33333333333334"/>
    <n v="103.55172818926462"/>
    <n v="88.758624162226823"/>
    <n v="73.96552013518901"/>
    <n v="147.93104027037802"/>
    <n v="133.13793624334022"/>
    <n v="118.34483221630242"/>
    <n v="110.94828020278351"/>
  </r>
  <r>
    <s v="PLATON 31"/>
    <x v="3"/>
    <s v="Greek"/>
    <x v="1"/>
    <x v="1"/>
    <s v="PLATON"/>
    <n v="7"/>
    <n v="9"/>
    <n v="5"/>
    <n v="6"/>
    <n v="10"/>
    <n v="8"/>
    <n v="7"/>
    <n v="7.5"/>
    <n v="187.5"/>
    <n v="92"/>
    <n v="43"/>
    <n v="325"/>
    <n v="67.5"/>
    <n v="112.5"/>
    <n v="137.91666666666666"/>
    <n v="133.13793624334022"/>
    <n v="73.96552013518901"/>
    <n v="88.758624162226823"/>
    <n v="147.93104027037802"/>
    <n v="118.34483221630242"/>
    <n v="103.55172818926462"/>
    <n v="110.94828020278352"/>
  </r>
  <r>
    <s v="PLATON 32"/>
    <x v="2"/>
    <s v="Greek"/>
    <x v="1"/>
    <x v="1"/>
    <s v="PLATON"/>
    <n v="7"/>
    <n v="10"/>
    <n v="8"/>
    <n v="6"/>
    <n v="9"/>
    <n v="7"/>
    <n v="4"/>
    <n v="7.333333333333333"/>
    <n v="187.5"/>
    <n v="92"/>
    <n v="43"/>
    <n v="325"/>
    <n v="67.5"/>
    <n v="112.5"/>
    <n v="137.91666666666666"/>
    <n v="147.93104027037802"/>
    <n v="118.34483221630242"/>
    <n v="88.758624162226823"/>
    <n v="133.13793624334022"/>
    <n v="103.55172818926462"/>
    <n v="59.172416108151211"/>
    <n v="108.48276286494389"/>
  </r>
  <r>
    <s v="PLATON 33"/>
    <x v="2"/>
    <s v="Greek"/>
    <x v="1"/>
    <x v="1"/>
    <s v="PLATON"/>
    <n v="7"/>
    <n v="8"/>
    <n v="7"/>
    <n v="6"/>
    <n v="10"/>
    <n v="5"/>
    <n v="9"/>
    <n v="7.5"/>
    <n v="187.5"/>
    <n v="92"/>
    <n v="43"/>
    <n v="325"/>
    <n v="67.5"/>
    <n v="112.5"/>
    <n v="137.91666666666666"/>
    <n v="118.34483221630242"/>
    <n v="103.55172818926462"/>
    <n v="88.758624162226823"/>
    <n v="147.93104027037802"/>
    <n v="73.96552013518901"/>
    <n v="133.13793624334022"/>
    <n v="110.94828020278351"/>
  </r>
  <r>
    <s v="PLATON 34"/>
    <x v="2"/>
    <s v="Greek"/>
    <x v="1"/>
    <x v="1"/>
    <s v="PLATON"/>
    <n v="7"/>
    <n v="9"/>
    <n v="7"/>
    <n v="5"/>
    <n v="10"/>
    <n v="8"/>
    <n v="6"/>
    <n v="7.5"/>
    <n v="187.5"/>
    <n v="92"/>
    <n v="43"/>
    <n v="325"/>
    <n v="67.5"/>
    <n v="112.5"/>
    <n v="137.91666666666666"/>
    <n v="133.13793624334022"/>
    <n v="103.55172818926462"/>
    <n v="73.96552013518901"/>
    <n v="147.93104027037802"/>
    <n v="118.34483221630242"/>
    <n v="88.758624162226823"/>
    <n v="110.94828020278352"/>
  </r>
  <r>
    <s v="PLATON 35"/>
    <x v="3"/>
    <s v="Greek"/>
    <x v="1"/>
    <x v="1"/>
    <s v="PLATON"/>
    <n v="7"/>
    <n v="9"/>
    <n v="10"/>
    <n v="6"/>
    <n v="8"/>
    <n v="7"/>
    <n v="5"/>
    <n v="7.5"/>
    <n v="187.5"/>
    <n v="92"/>
    <n v="43"/>
    <n v="325"/>
    <n v="67.5"/>
    <n v="112.5"/>
    <n v="137.91666666666666"/>
    <n v="133.13793624334022"/>
    <n v="147.93104027037802"/>
    <n v="88.758624162226823"/>
    <n v="118.34483221630242"/>
    <n v="103.55172818926462"/>
    <n v="73.96552013518901"/>
    <n v="110.94828020278351"/>
  </r>
  <r>
    <s v="PLATON 36"/>
    <x v="2"/>
    <s v="Greek"/>
    <x v="1"/>
    <x v="1"/>
    <s v="PLATON"/>
    <n v="8"/>
    <n v="7"/>
    <n v="10"/>
    <n v="6"/>
    <n v="8"/>
    <n v="9"/>
    <n v="5"/>
    <n v="7.5"/>
    <n v="187.5"/>
    <n v="187.5"/>
    <n v="325"/>
    <n v="112.5"/>
    <n v="79.5"/>
    <n v="43"/>
    <n v="155.83333333333334"/>
    <n v="103.55172818926462"/>
    <n v="147.93104027037802"/>
    <n v="88.758624162226823"/>
    <n v="118.34483221630242"/>
    <n v="133.13793624334022"/>
    <n v="73.96552013518901"/>
    <n v="110.94828020278352"/>
  </r>
  <r>
    <s v="PLATON 37"/>
    <x v="3"/>
    <s v="Greek"/>
    <x v="1"/>
    <x v="1"/>
    <s v="PLATON"/>
    <n v="8"/>
    <n v="10"/>
    <n v="8"/>
    <n v="7"/>
    <n v="9"/>
    <n v="6"/>
    <n v="5"/>
    <n v="7.5"/>
    <n v="187.5"/>
    <n v="187.5"/>
    <n v="325"/>
    <n v="112.5"/>
    <n v="79.5"/>
    <n v="43"/>
    <n v="155.83333333333334"/>
    <n v="147.93104027037802"/>
    <n v="118.34483221630242"/>
    <n v="103.55172818926462"/>
    <n v="133.13793624334022"/>
    <n v="88.758624162226823"/>
    <n v="73.96552013518901"/>
    <n v="110.94828020278351"/>
  </r>
  <r>
    <s v="PLATON 38"/>
    <x v="2"/>
    <s v="Greek"/>
    <x v="1"/>
    <x v="1"/>
    <s v="PLATON"/>
    <n v="8"/>
    <n v="10"/>
    <n v="8"/>
    <n v="7"/>
    <n v="9"/>
    <n v="6"/>
    <n v="5"/>
    <n v="7.5"/>
    <n v="187.5"/>
    <n v="187.5"/>
    <n v="325"/>
    <n v="112.5"/>
    <n v="79.5"/>
    <n v="43"/>
    <n v="155.83333333333334"/>
    <n v="147.93104027037802"/>
    <n v="118.34483221630242"/>
    <n v="103.55172818926462"/>
    <n v="133.13793624334022"/>
    <n v="88.758624162226823"/>
    <n v="73.96552013518901"/>
    <n v="110.94828020278351"/>
  </r>
  <r>
    <s v="PLATON 39"/>
    <x v="2"/>
    <s v="Greek"/>
    <x v="1"/>
    <x v="0"/>
    <s v="PLATON"/>
    <n v="8"/>
    <n v="8"/>
    <n v="2"/>
    <n v="10"/>
    <n v="5"/>
    <n v="4"/>
    <n v="9"/>
    <n v="6.333333333333333"/>
    <n v="187.5"/>
    <n v="187.5"/>
    <n v="325"/>
    <n v="112.5"/>
    <n v="79.5"/>
    <n v="43"/>
    <n v="155.83333333333334"/>
    <n v="118.34483221630242"/>
    <n v="29.586208054075605"/>
    <n v="147.93104027037802"/>
    <n v="73.96552013518901"/>
    <n v="59.172416108151211"/>
    <n v="133.13793624334022"/>
    <n v="93.689658837906066"/>
  </r>
  <r>
    <s v="PLATON 40"/>
    <x v="2"/>
    <s v="Greek"/>
    <x v="1"/>
    <x v="1"/>
    <s v="PLATON"/>
    <n v="8"/>
    <n v="8"/>
    <n v="10"/>
    <n v="7"/>
    <n v="6"/>
    <n v="9"/>
    <n v="5"/>
    <n v="7.5"/>
    <n v="187.5"/>
    <n v="187.5"/>
    <n v="325"/>
    <n v="112.5"/>
    <n v="79.5"/>
    <n v="43"/>
    <n v="155.83333333333334"/>
    <n v="118.34483221630242"/>
    <n v="147.93104027037802"/>
    <n v="103.55172818926462"/>
    <n v="88.758624162226823"/>
    <n v="133.13793624334022"/>
    <n v="73.96552013518901"/>
    <n v="110.94828020278352"/>
  </r>
  <r>
    <s v="PLATON 41"/>
    <x v="4"/>
    <s v="Greek"/>
    <x v="1"/>
    <x v="1"/>
    <s v="PLATON"/>
    <n v="9"/>
    <n v="6"/>
    <n v="5"/>
    <n v="9"/>
    <n v="8"/>
    <n v="7"/>
    <n v="10"/>
    <n v="7.5"/>
    <n v="187.5"/>
    <n v="112.5"/>
    <n v="112.5"/>
    <n v="325"/>
    <n v="79.5"/>
    <n v="79.5"/>
    <n v="149.41666666666666"/>
    <n v="88.758624162226823"/>
    <n v="73.96552013518901"/>
    <n v="133.13793624334022"/>
    <n v="118.34483221630242"/>
    <n v="103.55172818926462"/>
    <n v="147.93104027037802"/>
    <n v="110.94828020278352"/>
  </r>
  <r>
    <s v="PLATON 42"/>
    <x v="5"/>
    <s v="Greek"/>
    <x v="1"/>
    <x v="1"/>
    <s v="PLATON"/>
    <n v="9"/>
    <n v="6"/>
    <n v="9"/>
    <n v="8"/>
    <n v="10"/>
    <n v="7"/>
    <n v="5"/>
    <n v="7.5"/>
    <n v="187.5"/>
    <n v="112.5"/>
    <n v="112.5"/>
    <n v="325"/>
    <n v="79.5"/>
    <n v="79.5"/>
    <n v="149.41666666666666"/>
    <n v="88.758624162226823"/>
    <n v="133.13793624334022"/>
    <n v="118.34483221630242"/>
    <n v="147.93104027037802"/>
    <n v="103.55172818926462"/>
    <n v="73.96552013518901"/>
    <n v="110.94828020278351"/>
  </r>
  <r>
    <s v="PLATON 43"/>
    <x v="5"/>
    <s v="Greek"/>
    <x v="1"/>
    <x v="0"/>
    <s v="PLATON"/>
    <n v="9"/>
    <n v="9"/>
    <n v="6"/>
    <n v="7"/>
    <n v="10"/>
    <n v="5"/>
    <n v="8"/>
    <n v="7.5"/>
    <n v="187.5"/>
    <n v="112.5"/>
    <n v="112.5"/>
    <n v="325"/>
    <n v="79.5"/>
    <n v="79.5"/>
    <n v="149.41666666666666"/>
    <n v="133.13793624334022"/>
    <n v="88.758624162226823"/>
    <n v="103.55172818926462"/>
    <n v="147.93104027037802"/>
    <n v="73.96552013518901"/>
    <n v="118.34483221630242"/>
    <n v="110.94828020278351"/>
  </r>
  <r>
    <s v="PLATON 44"/>
    <x v="4"/>
    <s v="Greek"/>
    <x v="1"/>
    <x v="0"/>
    <s v="PLATON"/>
    <n v="9"/>
    <n v="10"/>
    <n v="8"/>
    <n v="7"/>
    <n v="9"/>
    <n v="3"/>
    <n v="4"/>
    <n v="6.833333333333333"/>
    <n v="187.5"/>
    <n v="112.5"/>
    <n v="112.5"/>
    <n v="325"/>
    <n v="79.5"/>
    <n v="79.5"/>
    <n v="149.41666666666666"/>
    <n v="147.93104027037802"/>
    <n v="118.34483221630242"/>
    <n v="103.55172818926462"/>
    <n v="133.13793624334022"/>
    <n v="44.379312081113412"/>
    <n v="59.172416108151211"/>
    <n v="101.08621085142498"/>
  </r>
  <r>
    <s v="PLATON 45"/>
    <x v="4"/>
    <s v="Greek"/>
    <x v="1"/>
    <x v="1"/>
    <s v="PLATON"/>
    <n v="9"/>
    <n v="7"/>
    <n v="9"/>
    <n v="8"/>
    <n v="10"/>
    <n v="6"/>
    <n v="4"/>
    <n v="7.333333333333333"/>
    <n v="187.5"/>
    <n v="112.5"/>
    <n v="112.5"/>
    <n v="325"/>
    <n v="79.5"/>
    <n v="79.5"/>
    <n v="149.41666666666666"/>
    <n v="103.55172818926462"/>
    <n v="133.13793624334022"/>
    <n v="118.34483221630242"/>
    <n v="147.93104027037802"/>
    <n v="88.758624162226823"/>
    <n v="59.172416108151211"/>
    <n v="108.48276286494389"/>
  </r>
  <r>
    <s v="PLATON 46"/>
    <x v="5"/>
    <s v="Greek"/>
    <x v="1"/>
    <x v="0"/>
    <s v="PLATON"/>
    <n v="10"/>
    <n v="7"/>
    <n v="6"/>
    <n v="5"/>
    <n v="10"/>
    <n v="9"/>
    <n v="8"/>
    <n v="7.5"/>
    <n v="325"/>
    <n v="187.5"/>
    <n v="112.5"/>
    <n v="325"/>
    <n v="79.5"/>
    <n v="92"/>
    <n v="186.91666666666666"/>
    <n v="103.55172818926462"/>
    <n v="88.758624162226823"/>
    <n v="73.96552013518901"/>
    <n v="147.93104027037802"/>
    <n v="133.13793624334022"/>
    <n v="118.34483221630242"/>
    <n v="110.94828020278351"/>
  </r>
  <r>
    <s v="PLATON 47"/>
    <x v="6"/>
    <s v="Greek"/>
    <x v="1"/>
    <x v="0"/>
    <s v="PLATON"/>
    <n v="10"/>
    <n v="9"/>
    <n v="8"/>
    <n v="5"/>
    <n v="10"/>
    <n v="3"/>
    <n v="4"/>
    <n v="6.5"/>
    <n v="325"/>
    <n v="187.5"/>
    <n v="112.5"/>
    <n v="325"/>
    <n v="79.5"/>
    <n v="92"/>
    <n v="186.91666666666666"/>
    <n v="133.13793624334022"/>
    <n v="118.34483221630242"/>
    <n v="73.96552013518901"/>
    <n v="147.93104027037802"/>
    <n v="44.379312081113412"/>
    <n v="59.172416108151211"/>
    <n v="96.155176175745723"/>
  </r>
  <r>
    <s v="PLATON 48"/>
    <x v="4"/>
    <s v="Greek"/>
    <x v="1"/>
    <x v="0"/>
    <s v="PLATON"/>
    <n v="10"/>
    <n v="7"/>
    <n v="8"/>
    <n v="4"/>
    <n v="10"/>
    <n v="3"/>
    <n v="5"/>
    <n v="6.166666666666667"/>
    <n v="325"/>
    <n v="187.5"/>
    <n v="112.5"/>
    <n v="325"/>
    <n v="79.5"/>
    <n v="92"/>
    <n v="186.91666666666666"/>
    <n v="103.55172818926462"/>
    <n v="118.34483221630242"/>
    <n v="59.172416108151211"/>
    <n v="147.93104027037802"/>
    <n v="44.379312081113412"/>
    <n v="73.96552013518901"/>
    <n v="91.224141500066438"/>
  </r>
  <r>
    <s v="PLATON 49"/>
    <x v="4"/>
    <s v="Greek"/>
    <x v="1"/>
    <x v="0"/>
    <s v="PLATON"/>
    <n v="10"/>
    <n v="6"/>
    <n v="4"/>
    <n v="10"/>
    <n v="9"/>
    <n v="8"/>
    <n v="7"/>
    <n v="7.333333333333333"/>
    <n v="325"/>
    <n v="187.5"/>
    <n v="112.5"/>
    <n v="325"/>
    <n v="79.5"/>
    <n v="92"/>
    <n v="186.91666666666666"/>
    <n v="88.758624162226823"/>
    <n v="59.172416108151211"/>
    <n v="147.93104027037802"/>
    <n v="133.13793624334022"/>
    <n v="118.34483221630242"/>
    <n v="103.55172818926462"/>
    <n v="108.48276286494389"/>
  </r>
  <r>
    <s v="PLATON 50"/>
    <x v="4"/>
    <s v="Greek"/>
    <x v="1"/>
    <x v="0"/>
    <s v="PLATON"/>
    <n v="10"/>
    <n v="8"/>
    <n v="9"/>
    <n v="5"/>
    <n v="10"/>
    <n v="7"/>
    <n v="6"/>
    <n v="7.5"/>
    <n v="325"/>
    <n v="187.5"/>
    <n v="112.5"/>
    <n v="325"/>
    <n v="79.5"/>
    <n v="92"/>
    <n v="186.91666666666666"/>
    <n v="118.34483221630242"/>
    <n v="133.13793624334022"/>
    <n v="73.96552013518901"/>
    <n v="147.93104027037802"/>
    <n v="103.55172818926462"/>
    <n v="88.758624162226823"/>
    <n v="110.94828020278352"/>
  </r>
  <r>
    <s v="PLATON 51"/>
    <x v="4"/>
    <s v="Greek"/>
    <x v="1"/>
    <x v="0"/>
    <s v="PLATON"/>
    <n v="10"/>
    <n v="10"/>
    <n v="9"/>
    <n v="8"/>
    <n v="7"/>
    <n v="6"/>
    <n v="5"/>
    <n v="7.5"/>
    <n v="325"/>
    <n v="187.5"/>
    <n v="112.5"/>
    <n v="325"/>
    <n v="79.5"/>
    <n v="92"/>
    <n v="186.91666666666666"/>
    <n v="147.93104027037802"/>
    <n v="133.13793624334022"/>
    <n v="118.34483221630242"/>
    <n v="103.55172818926462"/>
    <n v="88.758624162226823"/>
    <n v="73.96552013518901"/>
    <n v="110.94828020278351"/>
  </r>
  <r>
    <s v="SP15 1"/>
    <x v="1"/>
    <s v="Polish "/>
    <x v="2"/>
    <x v="1"/>
    <s v="SP15"/>
    <n v="1"/>
    <n v="6"/>
    <n v="3"/>
    <n v="4"/>
    <n v="5"/>
    <n v="2"/>
    <n v="1"/>
    <n v="3.5"/>
    <n v="92"/>
    <n v="400"/>
    <n v="67.5"/>
    <n v="400"/>
    <n v="187.5"/>
    <n v="67.5"/>
    <n v="202.41666666666666"/>
    <n v="88.758624162226823"/>
    <n v="44.379312081113412"/>
    <n v="59.172416108151211"/>
    <n v="73.96552013518901"/>
    <n v="29.586208054075605"/>
    <n v="14.793104027037803"/>
    <n v="51.775864094632311"/>
  </r>
  <r>
    <s v="SP15 2"/>
    <x v="1"/>
    <s v="Polish "/>
    <x v="2"/>
    <x v="1"/>
    <s v="SP15"/>
    <n v="1"/>
    <n v="6"/>
    <n v="3"/>
    <n v="4"/>
    <n v="7"/>
    <n v="5"/>
    <n v="2"/>
    <n v="4.5"/>
    <n v="92"/>
    <n v="400"/>
    <n v="67.5"/>
    <n v="400"/>
    <n v="187.5"/>
    <n v="67.5"/>
    <n v="202.41666666666666"/>
    <n v="88.758624162226823"/>
    <n v="44.379312081113412"/>
    <n v="59.172416108151211"/>
    <n v="103.55172818926462"/>
    <n v="73.96552013518901"/>
    <n v="29.586208054075605"/>
    <n v="66.56896812167011"/>
  </r>
  <r>
    <s v="SP15 3"/>
    <x v="0"/>
    <s v="Polish "/>
    <x v="2"/>
    <x v="0"/>
    <s v="SP15"/>
    <n v="1"/>
    <n v="7"/>
    <n v="4"/>
    <n v="5"/>
    <n v="8"/>
    <n v="6"/>
    <n v="3"/>
    <n v="5.5"/>
    <n v="92"/>
    <n v="400"/>
    <n v="67.5"/>
    <n v="400"/>
    <n v="187.5"/>
    <n v="67.5"/>
    <n v="202.41666666666666"/>
    <n v="103.55172818926462"/>
    <n v="59.172416108151211"/>
    <n v="73.96552013518901"/>
    <n v="118.34483221630242"/>
    <n v="88.758624162226823"/>
    <n v="44.379312081113412"/>
    <n v="81.362072148707924"/>
  </r>
  <r>
    <s v="SP15 4"/>
    <x v="1"/>
    <s v="Polish "/>
    <x v="2"/>
    <x v="0"/>
    <s v="SP15"/>
    <n v="1"/>
    <n v="10"/>
    <n v="7"/>
    <n v="4"/>
    <n v="10"/>
    <n v="7"/>
    <n v="4"/>
    <n v="7"/>
    <n v="92"/>
    <n v="400"/>
    <n v="67.5"/>
    <n v="400"/>
    <n v="187.5"/>
    <n v="67.5"/>
    <n v="202.41666666666666"/>
    <n v="147.93104027037802"/>
    <n v="103.55172818926462"/>
    <n v="59.172416108151211"/>
    <n v="147.93104027037802"/>
    <n v="103.55172818926462"/>
    <n v="59.172416108151211"/>
    <n v="103.55172818926462"/>
  </r>
  <r>
    <s v="SP15 5"/>
    <x v="1"/>
    <s v="Polish "/>
    <x v="2"/>
    <x v="0"/>
    <s v="SP15"/>
    <n v="1"/>
    <n v="10"/>
    <n v="4"/>
    <n v="5"/>
    <n v="9"/>
    <n v="3"/>
    <n v="8"/>
    <n v="6.5"/>
    <n v="92"/>
    <n v="400"/>
    <n v="67.5"/>
    <n v="400"/>
    <n v="187.5"/>
    <n v="67.5"/>
    <n v="202.41666666666666"/>
    <n v="147.93104027037802"/>
    <n v="59.172416108151211"/>
    <n v="73.96552013518901"/>
    <n v="133.13793624334022"/>
    <n v="44.379312081113412"/>
    <n v="118.34483221630242"/>
    <n v="96.155176175745723"/>
  </r>
  <r>
    <s v="SP15 6"/>
    <x v="2"/>
    <s v="Polish "/>
    <x v="2"/>
    <x v="0"/>
    <s v="SP15"/>
    <n v="1"/>
    <n v="10"/>
    <n v="7"/>
    <n v="9"/>
    <n v="8"/>
    <n v="5"/>
    <n v="4"/>
    <n v="7.166666666666667"/>
    <n v="92"/>
    <n v="400"/>
    <n v="67.5"/>
    <n v="400"/>
    <n v="187.5"/>
    <n v="67.5"/>
    <n v="202.41666666666666"/>
    <n v="147.93104027037802"/>
    <n v="103.55172818926462"/>
    <n v="133.13793624334022"/>
    <n v="118.34483221630242"/>
    <n v="73.96552013518901"/>
    <n v="59.172416108151211"/>
    <n v="106.01724552710424"/>
  </r>
  <r>
    <s v="SP15 7"/>
    <x v="0"/>
    <s v="Polish "/>
    <x v="2"/>
    <x v="1"/>
    <s v="SP15"/>
    <n v="1"/>
    <n v="9"/>
    <n v="4"/>
    <n v="5"/>
    <n v="9"/>
    <n v="3"/>
    <n v="8"/>
    <n v="6.333333333333333"/>
    <n v="92"/>
    <n v="400"/>
    <n v="67.5"/>
    <n v="400"/>
    <n v="187.5"/>
    <n v="67.5"/>
    <n v="202.41666666666666"/>
    <n v="133.13793624334022"/>
    <n v="59.172416108151211"/>
    <n v="73.96552013518901"/>
    <n v="133.13793624334022"/>
    <n v="44.379312081113412"/>
    <n v="118.34483221630242"/>
    <n v="93.689658837906094"/>
  </r>
  <r>
    <s v="SP15 8"/>
    <x v="2"/>
    <s v="Polish "/>
    <x v="2"/>
    <x v="0"/>
    <s v="SP15"/>
    <n v="1"/>
    <n v="6"/>
    <n v="3"/>
    <n v="2"/>
    <n v="7"/>
    <n v="5"/>
    <n v="4"/>
    <n v="4.5"/>
    <n v="92"/>
    <n v="400"/>
    <n v="67.5"/>
    <n v="400"/>
    <n v="187.5"/>
    <n v="67.5"/>
    <n v="202.41666666666666"/>
    <n v="88.758624162226823"/>
    <n v="44.379312081113412"/>
    <n v="29.586208054075605"/>
    <n v="103.55172818926462"/>
    <n v="73.96552013518901"/>
    <n v="59.172416108151211"/>
    <n v="66.56896812167011"/>
  </r>
  <r>
    <s v="SP15 9"/>
    <x v="2"/>
    <s v="Polish "/>
    <x v="2"/>
    <x v="1"/>
    <s v="SP15"/>
    <n v="1"/>
    <n v="9"/>
    <n v="7"/>
    <n v="6"/>
    <n v="10"/>
    <n v="5"/>
    <n v="4"/>
    <n v="6.833333333333333"/>
    <n v="92"/>
    <n v="400"/>
    <n v="67.5"/>
    <n v="400"/>
    <n v="187.5"/>
    <n v="67.5"/>
    <n v="202.41666666666666"/>
    <n v="133.13793624334022"/>
    <n v="103.55172818926462"/>
    <n v="88.758624162226823"/>
    <n v="147.93104027037802"/>
    <n v="73.96552013518901"/>
    <n v="59.172416108151211"/>
    <n v="101.08621085142498"/>
  </r>
  <r>
    <s v="SP15 10"/>
    <x v="1"/>
    <s v="Polish "/>
    <x v="2"/>
    <x v="1"/>
    <s v="SP15"/>
    <n v="1"/>
    <n v="10"/>
    <n v="8"/>
    <n v="5"/>
    <n v="7"/>
    <n v="6"/>
    <n v="5"/>
    <n v="6.833333333333333"/>
    <n v="92"/>
    <n v="400"/>
    <n v="67.5"/>
    <n v="400"/>
    <n v="187.5"/>
    <n v="67.5"/>
    <n v="202.41666666666666"/>
    <n v="147.93104027037802"/>
    <n v="118.34483221630242"/>
    <n v="73.96552013518901"/>
    <n v="103.55172818926462"/>
    <n v="88.758624162226823"/>
    <n v="73.96552013518901"/>
    <n v="101.08621085142498"/>
  </r>
  <r>
    <s v="SP15 11"/>
    <x v="0"/>
    <s v="Polish "/>
    <x v="2"/>
    <x v="1"/>
    <s v="SP15"/>
    <n v="2"/>
    <n v="9"/>
    <n v="6"/>
    <n v="7"/>
    <n v="10"/>
    <n v="8"/>
    <n v="5"/>
    <n v="7.5"/>
    <n v="79.5"/>
    <n v="325"/>
    <n v="400"/>
    <n v="43"/>
    <n v="112.5"/>
    <n v="43"/>
    <n v="167.16666666666666"/>
    <n v="133.13793624334022"/>
    <n v="88.758624162226823"/>
    <n v="103.55172818926462"/>
    <n v="147.93104027037802"/>
    <n v="118.34483221630242"/>
    <n v="73.96552013518901"/>
    <n v="110.94828020278351"/>
  </r>
  <r>
    <s v="SP15 12"/>
    <x v="1"/>
    <s v="Polish "/>
    <x v="2"/>
    <x v="0"/>
    <s v="SP15"/>
    <n v="2"/>
    <n v="9"/>
    <n v="5"/>
    <n v="4"/>
    <n v="8"/>
    <n v="6"/>
    <n v="3"/>
    <n v="5.833333333333333"/>
    <n v="79.5"/>
    <n v="325"/>
    <n v="400"/>
    <n v="43"/>
    <n v="112.5"/>
    <n v="43"/>
    <n v="167.16666666666666"/>
    <n v="133.13793624334022"/>
    <n v="73.96552013518901"/>
    <n v="59.172416108151211"/>
    <n v="118.34483221630242"/>
    <n v="88.758624162226823"/>
    <n v="44.379312081113412"/>
    <n v="86.293106824387181"/>
  </r>
  <r>
    <s v="SP15 13"/>
    <x v="2"/>
    <s v="Polish "/>
    <x v="2"/>
    <x v="1"/>
    <s v="SP15"/>
    <n v="2"/>
    <n v="10"/>
    <n v="7"/>
    <n v="4"/>
    <n v="10"/>
    <n v="7"/>
    <n v="4"/>
    <n v="7"/>
    <n v="79.5"/>
    <n v="325"/>
    <n v="400"/>
    <n v="43"/>
    <n v="112.5"/>
    <n v="43"/>
    <n v="167.16666666666666"/>
    <n v="147.93104027037802"/>
    <n v="103.55172818926462"/>
    <n v="59.172416108151211"/>
    <n v="147.93104027037802"/>
    <n v="103.55172818926462"/>
    <n v="59.172416108151211"/>
    <n v="103.55172818926462"/>
  </r>
  <r>
    <s v="SP15 14"/>
    <x v="2"/>
    <s v="Polish "/>
    <x v="2"/>
    <x v="0"/>
    <s v="SP15"/>
    <n v="2"/>
    <n v="9"/>
    <n v="6"/>
    <n v="7"/>
    <n v="10"/>
    <n v="8"/>
    <n v="5"/>
    <n v="7.5"/>
    <n v="79.5"/>
    <n v="325"/>
    <n v="400"/>
    <n v="43"/>
    <n v="112.5"/>
    <n v="43"/>
    <n v="167.16666666666666"/>
    <n v="133.13793624334022"/>
    <n v="88.758624162226823"/>
    <n v="103.55172818926462"/>
    <n v="147.93104027037802"/>
    <n v="118.34483221630242"/>
    <n v="73.96552013518901"/>
    <n v="110.94828020278351"/>
  </r>
  <r>
    <s v="SP15 15"/>
    <x v="0"/>
    <s v="Polish "/>
    <x v="2"/>
    <x v="1"/>
    <s v="SP15"/>
    <n v="2"/>
    <n v="10"/>
    <n v="5"/>
    <n v="3"/>
    <n v="9"/>
    <n v="4"/>
    <n v="2"/>
    <n v="5.5"/>
    <n v="79.5"/>
    <n v="325"/>
    <n v="400"/>
    <n v="43"/>
    <n v="112.5"/>
    <n v="43"/>
    <n v="167.16666666666666"/>
    <n v="147.93104027037802"/>
    <n v="73.96552013518901"/>
    <n v="44.379312081113412"/>
    <n v="133.13793624334022"/>
    <n v="59.172416108151211"/>
    <n v="29.586208054075605"/>
    <n v="81.362072148707909"/>
  </r>
  <r>
    <s v="SP15 16"/>
    <x v="1"/>
    <s v="Polish"/>
    <x v="2"/>
    <x v="0"/>
    <s v="SP15"/>
    <n v="2"/>
    <n v="6"/>
    <n v="2"/>
    <n v="4"/>
    <n v="7"/>
    <n v="5"/>
    <n v="2"/>
    <n v="4.333333333333333"/>
    <n v="79.5"/>
    <n v="325"/>
    <n v="400"/>
    <n v="43"/>
    <n v="112.5"/>
    <n v="43"/>
    <n v="167.16666666666666"/>
    <n v="88.758624162226823"/>
    <n v="29.586208054075605"/>
    <n v="59.172416108151211"/>
    <n v="103.55172818926462"/>
    <n v="73.96552013518901"/>
    <n v="29.586208054075605"/>
    <n v="64.103450783830482"/>
  </r>
  <r>
    <s v="SP15 17"/>
    <x v="2"/>
    <s v="Polish "/>
    <x v="2"/>
    <x v="0"/>
    <s v="SP15"/>
    <n v="2"/>
    <n v="7"/>
    <n v="5"/>
    <n v="6"/>
    <n v="9"/>
    <n v="4"/>
    <n v="3"/>
    <n v="5.666666666666667"/>
    <n v="79.5"/>
    <n v="325"/>
    <n v="400"/>
    <n v="43"/>
    <n v="112.5"/>
    <n v="43"/>
    <n v="167.16666666666666"/>
    <n v="103.55172818926462"/>
    <n v="73.96552013518901"/>
    <n v="88.758624162226823"/>
    <n v="133.13793624334022"/>
    <n v="59.172416108151211"/>
    <n v="44.379312081113412"/>
    <n v="83.827589486547552"/>
  </r>
  <r>
    <s v="SP15 18"/>
    <x v="1"/>
    <s v="Polish "/>
    <x v="2"/>
    <x v="1"/>
    <s v="SP15"/>
    <n v="2"/>
    <n v="9"/>
    <n v="8"/>
    <n v="5"/>
    <n v="10"/>
    <n v="6"/>
    <n v="5"/>
    <n v="7.166666666666667"/>
    <n v="79.5"/>
    <n v="325"/>
    <n v="400"/>
    <n v="43"/>
    <n v="112.5"/>
    <n v="43"/>
    <n v="167.16666666666666"/>
    <n v="133.13793624334022"/>
    <n v="118.34483221630242"/>
    <n v="73.96552013518901"/>
    <n v="147.93104027037802"/>
    <n v="88.758624162226823"/>
    <n v="73.96552013518901"/>
    <n v="106.01724552710425"/>
  </r>
  <r>
    <s v="SP15 19"/>
    <x v="1"/>
    <s v="Polish "/>
    <x v="2"/>
    <x v="1"/>
    <s v="SP15"/>
    <n v="2"/>
    <n v="8"/>
    <n v="5"/>
    <n v="6"/>
    <n v="9"/>
    <n v="7"/>
    <n v="4"/>
    <n v="6.5"/>
    <n v="79.5"/>
    <n v="325"/>
    <n v="400"/>
    <n v="43"/>
    <n v="112.5"/>
    <n v="43"/>
    <n v="167.16666666666666"/>
    <n v="118.34483221630242"/>
    <n v="73.96552013518901"/>
    <n v="88.758624162226823"/>
    <n v="133.13793624334022"/>
    <n v="103.55172818926462"/>
    <n v="59.172416108151211"/>
    <n v="96.155176175745723"/>
  </r>
  <r>
    <s v="SP15 20"/>
    <x v="2"/>
    <s v="Polish"/>
    <x v="2"/>
    <x v="1"/>
    <s v="SP15"/>
    <n v="3"/>
    <n v="9"/>
    <n v="8"/>
    <n v="6"/>
    <n v="10"/>
    <n v="5"/>
    <n v="4"/>
    <n v="7"/>
    <n v="67.5"/>
    <n v="325"/>
    <n v="400"/>
    <n v="67.5"/>
    <n v="112.5"/>
    <n v="112.5"/>
    <n v="180.83333333333334"/>
    <n v="133.13793624334022"/>
    <n v="118.34483221630242"/>
    <n v="88.758624162226823"/>
    <n v="147.93104027037802"/>
    <n v="73.96552013518901"/>
    <n v="59.172416108151211"/>
    <n v="103.55172818926461"/>
  </r>
  <r>
    <s v="SP15 21"/>
    <x v="1"/>
    <s v="Polish "/>
    <x v="2"/>
    <x v="0"/>
    <s v="SP15"/>
    <n v="3"/>
    <n v="9"/>
    <n v="8"/>
    <n v="2"/>
    <n v="7"/>
    <n v="8"/>
    <n v="10"/>
    <n v="7.333333333333333"/>
    <n v="67.5"/>
    <n v="325"/>
    <n v="400"/>
    <n v="67.5"/>
    <n v="112.5"/>
    <n v="112.5"/>
    <n v="180.83333333333334"/>
    <n v="133.13793624334022"/>
    <n v="118.34483221630242"/>
    <n v="29.586208054075605"/>
    <n v="103.55172818926462"/>
    <n v="118.34483221630242"/>
    <n v="147.93104027037802"/>
    <n v="108.48276286494389"/>
  </r>
  <r>
    <s v="SP15 22"/>
    <x v="0"/>
    <s v="Polish "/>
    <x v="2"/>
    <x v="1"/>
    <s v="SP15"/>
    <n v="3"/>
    <n v="10"/>
    <n v="4"/>
    <n v="5"/>
    <n v="9"/>
    <n v="3"/>
    <n v="8"/>
    <n v="6.5"/>
    <n v="67.5"/>
    <n v="325"/>
    <n v="400"/>
    <n v="67.5"/>
    <n v="112.5"/>
    <n v="112.5"/>
    <n v="180.83333333333334"/>
    <n v="147.93104027037802"/>
    <n v="59.172416108151211"/>
    <n v="73.96552013518901"/>
    <n v="133.13793624334022"/>
    <n v="44.379312081113412"/>
    <n v="118.34483221630242"/>
    <n v="96.155176175745723"/>
  </r>
  <r>
    <s v="SP15 23"/>
    <x v="1"/>
    <s v="Polish "/>
    <x v="2"/>
    <x v="0"/>
    <s v="SP15"/>
    <n v="3"/>
    <n v="6"/>
    <n v="7"/>
    <n v="5"/>
    <n v="9"/>
    <n v="8"/>
    <n v="4"/>
    <n v="6.5"/>
    <n v="67.5"/>
    <n v="325"/>
    <n v="400"/>
    <n v="67.5"/>
    <n v="112.5"/>
    <n v="112.5"/>
    <n v="180.83333333333334"/>
    <n v="88.758624162226823"/>
    <n v="103.55172818926462"/>
    <n v="73.96552013518901"/>
    <n v="133.13793624334022"/>
    <n v="118.34483221630242"/>
    <n v="59.172416108151211"/>
    <n v="96.155176175745723"/>
  </r>
  <r>
    <s v="SP15 24"/>
    <x v="3"/>
    <s v="Polish "/>
    <x v="2"/>
    <x v="1"/>
    <s v="SP15"/>
    <n v="3"/>
    <n v="7"/>
    <n v="6"/>
    <n v="5"/>
    <n v="10"/>
    <n v="9"/>
    <n v="8"/>
    <n v="7.5"/>
    <n v="67.5"/>
    <n v="325"/>
    <n v="400"/>
    <n v="67.5"/>
    <n v="112.5"/>
    <n v="112.5"/>
    <n v="180.83333333333334"/>
    <n v="103.55172818926462"/>
    <n v="88.758624162226823"/>
    <n v="73.96552013518901"/>
    <n v="147.93104027037802"/>
    <n v="133.13793624334022"/>
    <n v="118.34483221630242"/>
    <n v="110.94828020278351"/>
  </r>
  <r>
    <s v="SP15 25"/>
    <x v="0"/>
    <s v="Polish "/>
    <x v="2"/>
    <x v="0"/>
    <s v="SP15"/>
    <n v="3"/>
    <n v="7"/>
    <n v="8"/>
    <n v="9"/>
    <n v="4"/>
    <n v="5"/>
    <n v="3"/>
    <n v="6"/>
    <n v="67.5"/>
    <n v="325"/>
    <n v="400"/>
    <n v="67.5"/>
    <n v="112.5"/>
    <n v="112.5"/>
    <n v="180.83333333333334"/>
    <n v="103.55172818926462"/>
    <n v="118.34483221630242"/>
    <n v="133.13793624334022"/>
    <n v="59.172416108151211"/>
    <n v="73.96552013518901"/>
    <n v="44.379312081113412"/>
    <n v="88.758624162226809"/>
  </r>
  <r>
    <s v="SP15 26"/>
    <x v="2"/>
    <s v="Polish"/>
    <x v="2"/>
    <x v="0"/>
    <s v="SP15"/>
    <n v="3"/>
    <n v="9"/>
    <n v="8"/>
    <n v="5"/>
    <n v="10"/>
    <n v="6"/>
    <n v="5"/>
    <n v="7.166666666666667"/>
    <n v="67.5"/>
    <n v="325"/>
    <n v="400"/>
    <n v="67.5"/>
    <n v="112.5"/>
    <n v="112.5"/>
    <n v="180.83333333333334"/>
    <n v="133.13793624334022"/>
    <n v="118.34483221630242"/>
    <n v="73.96552013518901"/>
    <n v="147.93104027037802"/>
    <n v="88.758624162226823"/>
    <n v="73.96552013518901"/>
    <n v="106.01724552710425"/>
  </r>
  <r>
    <s v="SP15 27"/>
    <x v="0"/>
    <s v="Polish "/>
    <x v="2"/>
    <x v="1"/>
    <s v="SP15"/>
    <n v="3"/>
    <n v="7"/>
    <n v="4"/>
    <n v="5"/>
    <n v="8"/>
    <n v="6"/>
    <n v="3"/>
    <n v="5.5"/>
    <n v="67.5"/>
    <n v="325"/>
    <n v="400"/>
    <n v="67.5"/>
    <n v="112.5"/>
    <n v="112.5"/>
    <n v="180.83333333333334"/>
    <n v="103.55172818926462"/>
    <n v="59.172416108151211"/>
    <n v="73.96552013518901"/>
    <n v="118.34483221630242"/>
    <n v="88.758624162226823"/>
    <n v="44.379312081113412"/>
    <n v="81.362072148707924"/>
  </r>
  <r>
    <s v="SP15 28"/>
    <x v="2"/>
    <s v="Polish "/>
    <x v="2"/>
    <x v="1"/>
    <s v="SP15"/>
    <n v="3"/>
    <n v="9"/>
    <n v="8"/>
    <n v="5"/>
    <n v="10"/>
    <n v="6"/>
    <n v="5"/>
    <n v="7.166666666666667"/>
    <n v="67.5"/>
    <n v="325"/>
    <n v="400"/>
    <n v="67.5"/>
    <n v="112.5"/>
    <n v="112.5"/>
    <n v="180.83333333333334"/>
    <n v="133.13793624334022"/>
    <n v="118.34483221630242"/>
    <n v="73.96552013518901"/>
    <n v="147.93104027037802"/>
    <n v="88.758624162226823"/>
    <n v="73.96552013518901"/>
    <n v="106.01724552710425"/>
  </r>
  <r>
    <s v="SP15 29"/>
    <x v="1"/>
    <s v="Polish "/>
    <x v="2"/>
    <x v="0"/>
    <s v="SP15"/>
    <n v="3"/>
    <n v="7"/>
    <n v="3"/>
    <n v="2"/>
    <n v="8"/>
    <n v="4"/>
    <n v="5"/>
    <n v="4.833333333333333"/>
    <n v="67.5"/>
    <n v="325"/>
    <n v="400"/>
    <n v="67.5"/>
    <n v="112.5"/>
    <n v="112.5"/>
    <n v="180.83333333333334"/>
    <n v="103.55172818926462"/>
    <n v="44.379312081113412"/>
    <n v="29.586208054075605"/>
    <n v="118.34483221630242"/>
    <n v="59.172416108151211"/>
    <n v="73.96552013518901"/>
    <n v="71.500002797349381"/>
  </r>
  <r>
    <s v="SP15 30"/>
    <x v="0"/>
    <s v="Polish "/>
    <x v="2"/>
    <x v="1"/>
    <s v="SP15"/>
    <n v="3"/>
    <n v="9"/>
    <n v="8"/>
    <n v="6"/>
    <n v="10"/>
    <n v="5"/>
    <n v="4"/>
    <n v="7"/>
    <n v="67.5"/>
    <n v="325"/>
    <n v="400"/>
    <n v="67.5"/>
    <n v="112.5"/>
    <n v="112.5"/>
    <n v="180.83333333333334"/>
    <n v="133.13793624334022"/>
    <n v="118.34483221630242"/>
    <n v="88.758624162226823"/>
    <n v="147.93104027037802"/>
    <n v="73.96552013518901"/>
    <n v="59.172416108151211"/>
    <n v="103.55172818926461"/>
  </r>
  <r>
    <s v="SP15 31"/>
    <x v="1"/>
    <s v="Polish "/>
    <x v="2"/>
    <x v="0"/>
    <s v="SP15"/>
    <n v="4"/>
    <n v="7"/>
    <n v="4"/>
    <n v="5"/>
    <n v="8"/>
    <n v="6"/>
    <n v="3"/>
    <n v="5.5"/>
    <n v="79.5"/>
    <n v="112.5"/>
    <n v="400"/>
    <n v="325"/>
    <n v="79.5"/>
    <n v="112.5"/>
    <n v="184.83333333333334"/>
    <n v="103.55172818926462"/>
    <n v="59.172416108151211"/>
    <n v="73.96552013518901"/>
    <n v="118.34483221630242"/>
    <n v="88.758624162226823"/>
    <n v="44.379312081113412"/>
    <n v="81.362072148707924"/>
  </r>
  <r>
    <s v="SP15 32"/>
    <x v="0"/>
    <s v="Polish "/>
    <x v="2"/>
    <x v="1"/>
    <s v="SP15"/>
    <n v="4"/>
    <n v="10"/>
    <n v="6"/>
    <n v="7"/>
    <n v="9"/>
    <n v="8"/>
    <n v="5"/>
    <n v="7.5"/>
    <n v="79.5"/>
    <n v="112.5"/>
    <n v="400"/>
    <n v="325"/>
    <n v="79.5"/>
    <n v="112.5"/>
    <n v="184.83333333333334"/>
    <n v="147.93104027037802"/>
    <n v="88.758624162226823"/>
    <n v="103.55172818926462"/>
    <n v="133.13793624334022"/>
    <n v="118.34483221630242"/>
    <n v="73.96552013518901"/>
    <n v="110.94828020278351"/>
  </r>
  <r>
    <s v="SP15 33"/>
    <x v="1"/>
    <s v="Polish "/>
    <x v="2"/>
    <x v="1"/>
    <s v="SP15"/>
    <n v="4"/>
    <n v="8"/>
    <n v="5"/>
    <n v="6"/>
    <n v="9"/>
    <n v="7"/>
    <n v="4"/>
    <n v="6.5"/>
    <n v="79.5"/>
    <n v="112.5"/>
    <n v="400"/>
    <n v="325"/>
    <n v="79.5"/>
    <n v="112.5"/>
    <n v="184.83333333333334"/>
    <n v="118.34483221630242"/>
    <n v="73.96552013518901"/>
    <n v="88.758624162226823"/>
    <n v="133.13793624334022"/>
    <n v="103.55172818926462"/>
    <n v="59.172416108151211"/>
    <n v="96.155176175745723"/>
  </r>
  <r>
    <s v="SP15 34"/>
    <x v="0"/>
    <s v="Polish "/>
    <x v="2"/>
    <x v="1"/>
    <s v="SP15"/>
    <n v="4"/>
    <n v="10"/>
    <n v="6"/>
    <n v="7"/>
    <n v="9"/>
    <n v="8"/>
    <n v="5"/>
    <n v="7.5"/>
    <n v="79.5"/>
    <n v="112.5"/>
    <n v="400"/>
    <n v="325"/>
    <n v="79.5"/>
    <n v="112.5"/>
    <n v="184.83333333333334"/>
    <n v="147.93104027037802"/>
    <n v="88.758624162226823"/>
    <n v="103.55172818926462"/>
    <n v="133.13793624334022"/>
    <n v="118.34483221630242"/>
    <n v="73.96552013518901"/>
    <n v="110.94828020278351"/>
  </r>
  <r>
    <s v="SP15 35"/>
    <x v="0"/>
    <s v="Polish "/>
    <x v="2"/>
    <x v="1"/>
    <s v="SP15"/>
    <n v="4"/>
    <n v="6"/>
    <n v="5"/>
    <n v="4"/>
    <n v="7"/>
    <n v="3"/>
    <n v="2"/>
    <n v="4.5"/>
    <n v="79.5"/>
    <n v="112.5"/>
    <n v="400"/>
    <n v="325"/>
    <n v="79.5"/>
    <n v="112.5"/>
    <n v="184.83333333333334"/>
    <n v="88.758624162226823"/>
    <n v="73.96552013518901"/>
    <n v="59.172416108151211"/>
    <n v="103.55172818926462"/>
    <n v="44.379312081113412"/>
    <n v="29.586208054075605"/>
    <n v="66.56896812167011"/>
  </r>
  <r>
    <s v="SP15 36"/>
    <x v="1"/>
    <s v="Polish "/>
    <x v="2"/>
    <x v="1"/>
    <s v="SP15"/>
    <n v="4"/>
    <n v="8"/>
    <n v="5"/>
    <n v="6"/>
    <n v="9"/>
    <n v="7"/>
    <n v="4"/>
    <n v="6.5"/>
    <n v="79.5"/>
    <n v="112.5"/>
    <n v="400"/>
    <n v="325"/>
    <n v="79.5"/>
    <n v="112.5"/>
    <n v="184.83333333333334"/>
    <n v="118.34483221630242"/>
    <n v="73.96552013518901"/>
    <n v="88.758624162226823"/>
    <n v="133.13793624334022"/>
    <n v="103.55172818926462"/>
    <n v="59.172416108151211"/>
    <n v="96.155176175745723"/>
  </r>
  <r>
    <s v="SP15 37"/>
    <x v="3"/>
    <s v="Polish "/>
    <x v="2"/>
    <x v="1"/>
    <s v="SP15"/>
    <n v="4"/>
    <n v="10"/>
    <n v="6"/>
    <n v="7"/>
    <n v="9"/>
    <n v="8"/>
    <n v="5"/>
    <n v="7.5"/>
    <n v="79.5"/>
    <n v="112.5"/>
    <n v="400"/>
    <n v="325"/>
    <n v="79.5"/>
    <n v="112.5"/>
    <n v="184.83333333333334"/>
    <n v="147.93104027037802"/>
    <n v="88.758624162226823"/>
    <n v="103.55172818926462"/>
    <n v="133.13793624334022"/>
    <n v="118.34483221630242"/>
    <n v="73.96552013518901"/>
    <n v="110.94828020278351"/>
  </r>
  <r>
    <s v="SP15 38"/>
    <x v="0"/>
    <s v="Polish "/>
    <x v="2"/>
    <x v="0"/>
    <s v="SP15"/>
    <n v="4"/>
    <n v="5"/>
    <n v="4"/>
    <n v="3"/>
    <n v="6"/>
    <n v="4"/>
    <n v="3"/>
    <n v="4.166666666666667"/>
    <n v="79.5"/>
    <n v="112.5"/>
    <n v="400"/>
    <n v="325"/>
    <n v="79.5"/>
    <n v="112.5"/>
    <n v="184.83333333333334"/>
    <n v="73.96552013518901"/>
    <n v="59.172416108151211"/>
    <n v="44.379312081113412"/>
    <n v="88.758624162226823"/>
    <n v="59.172416108151211"/>
    <n v="44.379312081113412"/>
    <n v="61.637933445990846"/>
  </r>
  <r>
    <s v="SP15 39"/>
    <x v="0"/>
    <s v="Polish "/>
    <x v="2"/>
    <x v="1"/>
    <s v="SP15"/>
    <n v="4"/>
    <n v="6"/>
    <n v="3"/>
    <n v="4"/>
    <n v="7"/>
    <n v="5"/>
    <n v="2"/>
    <n v="4.5"/>
    <n v="79.5"/>
    <n v="112.5"/>
    <n v="400"/>
    <n v="325"/>
    <n v="79.5"/>
    <n v="112.5"/>
    <n v="184.83333333333334"/>
    <n v="88.758624162226823"/>
    <n v="44.379312081113412"/>
    <n v="59.172416108151211"/>
    <n v="103.55172818926462"/>
    <n v="73.96552013518901"/>
    <n v="29.586208054075605"/>
    <n v="66.56896812167011"/>
  </r>
  <r>
    <s v="SP15 40"/>
    <x v="1"/>
    <s v="Polish "/>
    <x v="2"/>
    <x v="0"/>
    <s v="SP15"/>
    <n v="4"/>
    <n v="8"/>
    <n v="7"/>
    <n v="4"/>
    <n v="10"/>
    <n v="5"/>
    <n v="4"/>
    <n v="6.333333333333333"/>
    <n v="79.5"/>
    <n v="112.5"/>
    <n v="400"/>
    <n v="325"/>
    <n v="79.5"/>
    <n v="112.5"/>
    <n v="184.83333333333334"/>
    <n v="118.34483221630242"/>
    <n v="103.55172818926462"/>
    <n v="59.172416108151211"/>
    <n v="147.93104027037802"/>
    <n v="73.96552013518901"/>
    <n v="59.172416108151211"/>
    <n v="93.689658837906094"/>
  </r>
  <r>
    <s v="SP15 41"/>
    <x v="1"/>
    <s v="Polish "/>
    <x v="2"/>
    <x v="1"/>
    <s v="SP15"/>
    <n v="5"/>
    <n v="10"/>
    <n v="8"/>
    <n v="5"/>
    <n v="9"/>
    <n v="6"/>
    <n v="7"/>
    <n v="7.5"/>
    <n v="79.5"/>
    <n v="187.5"/>
    <n v="187.5"/>
    <n v="400"/>
    <n v="400"/>
    <n v="79.5"/>
    <n v="222.33333333333334"/>
    <n v="147.93104027037802"/>
    <n v="118.34483221630242"/>
    <n v="73.96552013518901"/>
    <n v="133.13793624334022"/>
    <n v="88.758624162226823"/>
    <n v="103.55172818926462"/>
    <n v="110.94828020278352"/>
  </r>
  <r>
    <s v="SP15 42"/>
    <x v="0"/>
    <s v="Polish "/>
    <x v="2"/>
    <x v="0"/>
    <s v="SP15"/>
    <n v="5"/>
    <n v="10"/>
    <n v="8"/>
    <n v="4"/>
    <n v="7"/>
    <n v="6"/>
    <n v="3"/>
    <n v="6.333333333333333"/>
    <n v="79.5"/>
    <n v="187.5"/>
    <n v="187.5"/>
    <n v="400"/>
    <n v="400"/>
    <n v="79.5"/>
    <n v="222.33333333333334"/>
    <n v="147.93104027037802"/>
    <n v="118.34483221630242"/>
    <n v="59.172416108151211"/>
    <n v="103.55172818926462"/>
    <n v="88.758624162226823"/>
    <n v="44.379312081113412"/>
    <n v="93.689658837906094"/>
  </r>
  <r>
    <s v="SP15 43"/>
    <x v="1"/>
    <s v="Polish "/>
    <x v="2"/>
    <x v="1"/>
    <s v="SP15"/>
    <n v="5"/>
    <n v="6"/>
    <n v="5"/>
    <n v="4"/>
    <n v="9"/>
    <n v="8"/>
    <n v="7"/>
    <n v="6.5"/>
    <n v="79.5"/>
    <n v="187.5"/>
    <n v="187.5"/>
    <n v="400"/>
    <n v="400"/>
    <n v="79.5"/>
    <n v="222.33333333333334"/>
    <n v="88.758624162226823"/>
    <n v="73.96552013518901"/>
    <n v="59.172416108151211"/>
    <n v="133.13793624334022"/>
    <n v="118.34483221630242"/>
    <n v="103.55172818926462"/>
    <n v="96.155176175745723"/>
  </r>
  <r>
    <s v="SP15 44"/>
    <x v="0"/>
    <s v="Polish "/>
    <x v="2"/>
    <x v="0"/>
    <s v="SP15"/>
    <n v="5"/>
    <n v="7"/>
    <n v="4"/>
    <n v="3"/>
    <n v="7"/>
    <n v="5"/>
    <n v="2"/>
    <n v="4.666666666666667"/>
    <n v="79.5"/>
    <n v="187.5"/>
    <n v="187.5"/>
    <n v="400"/>
    <n v="400"/>
    <n v="79.5"/>
    <n v="222.33333333333334"/>
    <n v="103.55172818926462"/>
    <n v="59.172416108151211"/>
    <n v="44.379312081113412"/>
    <n v="103.55172818926462"/>
    <n v="73.96552013518901"/>
    <n v="29.586208054075605"/>
    <n v="69.034485459509753"/>
  </r>
  <r>
    <s v="SP15 45"/>
    <x v="1"/>
    <s v="Polish "/>
    <x v="2"/>
    <x v="1"/>
    <s v="SP15"/>
    <n v="5"/>
    <n v="9"/>
    <n v="8"/>
    <n v="6"/>
    <n v="10"/>
    <n v="5"/>
    <n v="4"/>
    <n v="7"/>
    <n v="79.5"/>
    <n v="187.5"/>
    <n v="187.5"/>
    <n v="400"/>
    <n v="400"/>
    <n v="79.5"/>
    <n v="222.33333333333334"/>
    <n v="133.13793624334022"/>
    <n v="118.34483221630242"/>
    <n v="88.758624162226823"/>
    <n v="147.93104027037802"/>
    <n v="73.96552013518901"/>
    <n v="59.172416108151211"/>
    <n v="103.55172818926461"/>
  </r>
  <r>
    <s v="SP15 46"/>
    <x v="1"/>
    <s v="Polish "/>
    <x v="2"/>
    <x v="0"/>
    <s v="SP15"/>
    <n v="5"/>
    <n v="7"/>
    <n v="4"/>
    <n v="5"/>
    <n v="8"/>
    <n v="6"/>
    <n v="3"/>
    <n v="5.5"/>
    <n v="79.5"/>
    <n v="187.5"/>
    <n v="187.5"/>
    <n v="400"/>
    <n v="400"/>
    <n v="79.5"/>
    <n v="222.33333333333334"/>
    <n v="103.55172818926462"/>
    <n v="59.172416108151211"/>
    <n v="73.96552013518901"/>
    <n v="118.34483221630242"/>
    <n v="88.758624162226823"/>
    <n v="44.379312081113412"/>
    <n v="81.362072148707924"/>
  </r>
  <r>
    <s v="SP15 47"/>
    <x v="2"/>
    <s v="Polish "/>
    <x v="2"/>
    <x v="1"/>
    <s v="SP15"/>
    <n v="5"/>
    <n v="9"/>
    <n v="8"/>
    <n v="5"/>
    <n v="10"/>
    <n v="6"/>
    <n v="5"/>
    <n v="7.166666666666667"/>
    <n v="79.5"/>
    <n v="187.5"/>
    <n v="187.5"/>
    <n v="400"/>
    <n v="400"/>
    <n v="79.5"/>
    <n v="222.33333333333334"/>
    <n v="133.13793624334022"/>
    <n v="118.34483221630242"/>
    <n v="73.96552013518901"/>
    <n v="147.93104027037802"/>
    <n v="88.758624162226823"/>
    <n v="73.96552013518901"/>
    <n v="106.01724552710425"/>
  </r>
  <r>
    <s v="SP15 48"/>
    <x v="0"/>
    <s v="Polish "/>
    <x v="2"/>
    <x v="1"/>
    <s v="SP15"/>
    <n v="5"/>
    <n v="8"/>
    <n v="5"/>
    <n v="6"/>
    <n v="9"/>
    <n v="7"/>
    <n v="4"/>
    <n v="6.5"/>
    <n v="79.5"/>
    <n v="187.5"/>
    <n v="187.5"/>
    <n v="400"/>
    <n v="400"/>
    <n v="79.5"/>
    <n v="222.33333333333334"/>
    <n v="118.34483221630242"/>
    <n v="73.96552013518901"/>
    <n v="88.758624162226823"/>
    <n v="133.13793624334022"/>
    <n v="103.55172818926462"/>
    <n v="59.172416108151211"/>
    <n v="96.155176175745723"/>
  </r>
  <r>
    <s v="SP15 49"/>
    <x v="2"/>
    <s v="Polish "/>
    <x v="2"/>
    <x v="1"/>
    <s v="SP15"/>
    <n v="5"/>
    <n v="8"/>
    <n v="7"/>
    <n v="4"/>
    <n v="10"/>
    <n v="7"/>
    <n v="5"/>
    <n v="6.833333333333333"/>
    <n v="79.5"/>
    <n v="187.5"/>
    <n v="187.5"/>
    <n v="400"/>
    <n v="400"/>
    <n v="79.5"/>
    <n v="222.33333333333334"/>
    <n v="118.34483221630242"/>
    <n v="103.55172818926462"/>
    <n v="59.172416108151211"/>
    <n v="147.93104027037802"/>
    <n v="103.55172818926462"/>
    <n v="73.96552013518901"/>
    <n v="101.08621085142498"/>
  </r>
  <r>
    <s v="SP15 50"/>
    <x v="3"/>
    <s v="Polish "/>
    <x v="2"/>
    <x v="0"/>
    <s v="SP15"/>
    <n v="5"/>
    <n v="5"/>
    <n v="3"/>
    <n v="2"/>
    <n v="9"/>
    <n v="8"/>
    <n v="7"/>
    <n v="5.666666666666667"/>
    <n v="79.5"/>
    <n v="187.5"/>
    <n v="187.5"/>
    <n v="400"/>
    <n v="400"/>
    <n v="79.5"/>
    <n v="222.33333333333334"/>
    <n v="73.96552013518901"/>
    <n v="44.379312081113412"/>
    <n v="29.586208054075605"/>
    <n v="133.13793624334022"/>
    <n v="118.34483221630242"/>
    <n v="103.55172818926462"/>
    <n v="83.827589486547538"/>
  </r>
  <r>
    <s v="SP15 51"/>
    <x v="1"/>
    <s v="Polish "/>
    <x v="2"/>
    <x v="0"/>
    <s v="SP15"/>
    <n v="6"/>
    <n v="10"/>
    <n v="8"/>
    <n v="5"/>
    <n v="9"/>
    <n v="6"/>
    <n v="4"/>
    <n v="7"/>
    <n v="112.5"/>
    <n v="112.5"/>
    <n v="43"/>
    <n v="400"/>
    <n v="79.5"/>
    <n v="43"/>
    <n v="131.75"/>
    <n v="147.93104027037802"/>
    <n v="118.34483221630242"/>
    <n v="73.96552013518901"/>
    <n v="133.13793624334022"/>
    <n v="88.758624162226823"/>
    <n v="59.172416108151211"/>
    <n v="103.55172818926462"/>
  </r>
  <r>
    <s v="SP15 52"/>
    <x v="1"/>
    <s v="Polish "/>
    <x v="2"/>
    <x v="0"/>
    <s v="SP15"/>
    <n v="6"/>
    <n v="10"/>
    <n v="7"/>
    <n v="5"/>
    <n v="9"/>
    <n v="6"/>
    <n v="5"/>
    <n v="7"/>
    <n v="112.5"/>
    <n v="112.5"/>
    <n v="43"/>
    <n v="400"/>
    <n v="79.5"/>
    <n v="43"/>
    <n v="131.75"/>
    <n v="147.93104027037802"/>
    <n v="103.55172818926462"/>
    <n v="73.96552013518901"/>
    <n v="133.13793624334022"/>
    <n v="88.758624162226823"/>
    <n v="73.96552013518901"/>
    <n v="103.55172818926461"/>
  </r>
  <r>
    <s v="SP15 53"/>
    <x v="1"/>
    <s v="Polish "/>
    <x v="2"/>
    <x v="0"/>
    <s v="SP15"/>
    <n v="6"/>
    <n v="10"/>
    <n v="4"/>
    <n v="5"/>
    <n v="9"/>
    <n v="3"/>
    <n v="8"/>
    <n v="6.5"/>
    <n v="112.5"/>
    <n v="112.5"/>
    <n v="43"/>
    <n v="400"/>
    <n v="79.5"/>
    <n v="43"/>
    <n v="131.75"/>
    <n v="147.93104027037802"/>
    <n v="59.172416108151211"/>
    <n v="73.96552013518901"/>
    <n v="133.13793624334022"/>
    <n v="44.379312081113412"/>
    <n v="118.34483221630242"/>
    <n v="96.155176175745723"/>
  </r>
  <r>
    <s v="SP15 54"/>
    <x v="0"/>
    <s v="Polish "/>
    <x v="2"/>
    <x v="1"/>
    <s v="SP15"/>
    <n v="6"/>
    <n v="8"/>
    <n v="5"/>
    <n v="3"/>
    <n v="7"/>
    <n v="4"/>
    <n v="2"/>
    <n v="4.833333333333333"/>
    <n v="112.5"/>
    <n v="112.5"/>
    <n v="43"/>
    <n v="400"/>
    <n v="79.5"/>
    <n v="43"/>
    <n v="131.75"/>
    <n v="118.34483221630242"/>
    <n v="73.96552013518901"/>
    <n v="44.379312081113412"/>
    <n v="103.55172818926462"/>
    <n v="59.172416108151211"/>
    <n v="29.586208054075605"/>
    <n v="71.500002797349381"/>
  </r>
  <r>
    <s v="SP15 55"/>
    <x v="0"/>
    <s v="Polish "/>
    <x v="2"/>
    <x v="0"/>
    <s v="SP15"/>
    <n v="6"/>
    <n v="10"/>
    <n v="4"/>
    <n v="5"/>
    <n v="9"/>
    <n v="3"/>
    <n v="8"/>
    <n v="6.5"/>
    <n v="112.5"/>
    <n v="112.5"/>
    <n v="43"/>
    <n v="400"/>
    <n v="79.5"/>
    <n v="43"/>
    <n v="131.75"/>
    <n v="147.93104027037802"/>
    <n v="59.172416108151211"/>
    <n v="73.96552013518901"/>
    <n v="133.13793624334022"/>
    <n v="44.379312081113412"/>
    <n v="118.34483221630242"/>
    <n v="96.155176175745723"/>
  </r>
  <r>
    <s v="SP15 56"/>
    <x v="2"/>
    <s v="Polish "/>
    <x v="2"/>
    <x v="1"/>
    <s v="SP15"/>
    <n v="6"/>
    <n v="7"/>
    <n v="5"/>
    <n v="4"/>
    <n v="8"/>
    <n v="3"/>
    <n v="2"/>
    <n v="4.833333333333333"/>
    <n v="112.5"/>
    <n v="112.5"/>
    <n v="43"/>
    <n v="400"/>
    <n v="79.5"/>
    <n v="43"/>
    <n v="131.75"/>
    <n v="103.55172818926462"/>
    <n v="73.96552013518901"/>
    <n v="59.172416108151211"/>
    <n v="118.34483221630242"/>
    <n v="44.379312081113412"/>
    <n v="29.586208054075605"/>
    <n v="71.500002797349381"/>
  </r>
  <r>
    <s v="SP15 57"/>
    <x v="0"/>
    <s v="Polish "/>
    <x v="2"/>
    <x v="1"/>
    <s v="SP15"/>
    <n v="6"/>
    <n v="9"/>
    <n v="8"/>
    <n v="5"/>
    <n v="10"/>
    <n v="6"/>
    <n v="5"/>
    <n v="7.166666666666667"/>
    <n v="112.5"/>
    <n v="112.5"/>
    <n v="43"/>
    <n v="400"/>
    <n v="79.5"/>
    <n v="43"/>
    <n v="131.75"/>
    <n v="133.13793624334022"/>
    <n v="118.34483221630242"/>
    <n v="73.96552013518901"/>
    <n v="147.93104027037802"/>
    <n v="88.758624162226823"/>
    <n v="73.96552013518901"/>
    <n v="106.01724552710425"/>
  </r>
  <r>
    <s v="SP15 58"/>
    <x v="1"/>
    <s v="Polish"/>
    <x v="2"/>
    <x v="0"/>
    <s v="SP15"/>
    <n v="6"/>
    <n v="10"/>
    <n v="8"/>
    <n v="5"/>
    <n v="9"/>
    <n v="6"/>
    <n v="5"/>
    <n v="7.166666666666667"/>
    <n v="112.5"/>
    <n v="112.5"/>
    <n v="43"/>
    <n v="400"/>
    <n v="79.5"/>
    <n v="43"/>
    <n v="131.75"/>
    <n v="147.93104027037802"/>
    <n v="118.34483221630242"/>
    <n v="73.96552013518901"/>
    <n v="133.13793624334022"/>
    <n v="88.758624162226823"/>
    <n v="73.96552013518901"/>
    <n v="106.01724552710425"/>
  </r>
  <r>
    <s v="SP15 59"/>
    <x v="1"/>
    <s v="Polish "/>
    <x v="2"/>
    <x v="0"/>
    <s v="SP15"/>
    <n v="6"/>
    <n v="8"/>
    <n v="5"/>
    <n v="6"/>
    <n v="9"/>
    <n v="7"/>
    <n v="4"/>
    <n v="6.5"/>
    <n v="112.5"/>
    <n v="112.5"/>
    <n v="43"/>
    <n v="400"/>
    <n v="79.5"/>
    <n v="43"/>
    <n v="131.75"/>
    <n v="118.34483221630242"/>
    <n v="73.96552013518901"/>
    <n v="88.758624162226823"/>
    <n v="133.13793624334022"/>
    <n v="103.55172818926462"/>
    <n v="59.172416108151211"/>
    <n v="96.155176175745723"/>
  </r>
  <r>
    <s v="SP15 60"/>
    <x v="2"/>
    <s v="Polish "/>
    <x v="2"/>
    <x v="0"/>
    <s v="SP15"/>
    <n v="6"/>
    <n v="9"/>
    <n v="8"/>
    <n v="6"/>
    <n v="10"/>
    <n v="5"/>
    <n v="4"/>
    <n v="7"/>
    <n v="112.5"/>
    <n v="112.5"/>
    <n v="43"/>
    <n v="400"/>
    <n v="79.5"/>
    <n v="43"/>
    <n v="131.75"/>
    <n v="133.13793624334022"/>
    <n v="118.34483221630242"/>
    <n v="88.758624162226823"/>
    <n v="147.93104027037802"/>
    <n v="73.96552013518901"/>
    <n v="59.172416108151211"/>
    <n v="103.55172818926461"/>
  </r>
  <r>
    <s v="FBO 1"/>
    <x v="7"/>
    <s v="Polish"/>
    <x v="2"/>
    <x v="0"/>
    <s v="FBO"/>
    <n v="1"/>
    <n v="2"/>
    <n v="6"/>
    <n v="3"/>
    <n v="5"/>
    <n v="1"/>
    <n v="4"/>
    <n v="3.5"/>
    <n v="125"/>
    <m/>
    <n v="80"/>
    <m/>
    <n v="125"/>
    <n v="80"/>
    <n v="102.5"/>
    <n v="29.586208054075605"/>
    <n v="88.758624162226823"/>
    <n v="44.379312081113412"/>
    <n v="73.96552013518901"/>
    <n v="14.793104027037803"/>
    <n v="59.172416108151211"/>
    <n v="51.775864094632311"/>
  </r>
  <r>
    <s v="FBO 2"/>
    <x v="5"/>
    <s v="Polish"/>
    <x v="2"/>
    <x v="0"/>
    <s v="FBO"/>
    <n v="4"/>
    <n v="2"/>
    <n v="6"/>
    <n v="3"/>
    <n v="5"/>
    <n v="1"/>
    <n v="4"/>
    <n v="3.5"/>
    <m/>
    <n v="87.5"/>
    <n v="0"/>
    <m/>
    <n v="262.5"/>
    <n v="0"/>
    <n v="87.5"/>
    <n v="29.586208054075605"/>
    <n v="88.758624162226823"/>
    <n v="44.379312081113412"/>
    <n v="73.96552013518901"/>
    <n v="14.793104027037803"/>
    <n v="59.172416108151211"/>
    <n v="51.775864094632311"/>
  </r>
  <r>
    <s v="FBO 3"/>
    <x v="5"/>
    <s v="Polish"/>
    <x v="2"/>
    <x v="1"/>
    <s v="FBO"/>
    <n v="6"/>
    <n v="10"/>
    <n v="10"/>
    <n v="10"/>
    <n v="10"/>
    <n v="10"/>
    <n v="9"/>
    <n v="9.8333333333333339"/>
    <m/>
    <m/>
    <n v="72"/>
    <m/>
    <m/>
    <n v="175"/>
    <n v="123.5"/>
    <n v="147.93104027037802"/>
    <n v="147.93104027037802"/>
    <n v="147.93104027037802"/>
    <n v="147.93104027037802"/>
    <n v="147.93104027037802"/>
    <n v="133.13793624334022"/>
    <n v="145.46552293253839"/>
  </r>
  <r>
    <s v="FBO 4"/>
    <x v="5"/>
    <s v="Polish"/>
    <x v="2"/>
    <x v="1"/>
    <s v="FBO"/>
    <n v="1"/>
    <n v="10"/>
    <n v="10"/>
    <n v="9"/>
    <n v="10"/>
    <n v="10"/>
    <n v="9"/>
    <n v="9.6666666666666661"/>
    <n v="125"/>
    <m/>
    <n v="80"/>
    <m/>
    <n v="125"/>
    <n v="80"/>
    <n v="102.5"/>
    <n v="147.93104027037802"/>
    <n v="147.93104027037802"/>
    <n v="133.13793624334022"/>
    <n v="147.93104027037802"/>
    <n v="147.93104027037802"/>
    <n v="133.13793624334022"/>
    <n v="143.00000559469876"/>
  </r>
  <r>
    <s v="FBO 5"/>
    <x v="5"/>
    <s v="Polish"/>
    <x v="2"/>
    <x v="1"/>
    <s v="FBO"/>
    <n v="6"/>
    <n v="10"/>
    <n v="10"/>
    <n v="9"/>
    <n v="10"/>
    <n v="10"/>
    <n v="9"/>
    <n v="9.6666666666666661"/>
    <m/>
    <m/>
    <n v="72"/>
    <m/>
    <m/>
    <n v="175"/>
    <n v="123.5"/>
    <n v="147.93104027037802"/>
    <n v="147.93104027037802"/>
    <n v="133.13793624334022"/>
    <n v="147.93104027037802"/>
    <n v="147.93104027037802"/>
    <n v="133.13793624334022"/>
    <n v="143.00000559469876"/>
  </r>
  <r>
    <s v="FBO 6"/>
    <x v="5"/>
    <s v="Polish"/>
    <x v="2"/>
    <x v="1"/>
    <s v="FBO"/>
    <n v="2"/>
    <n v="10"/>
    <n v="10"/>
    <n v="10"/>
    <n v="10"/>
    <n v="7"/>
    <n v="8"/>
    <n v="9.1666666666666661"/>
    <n v="175"/>
    <m/>
    <n v="250"/>
    <n v="0"/>
    <m/>
    <n v="87.5"/>
    <n v="128.125"/>
    <n v="147.93104027037802"/>
    <n v="147.93104027037802"/>
    <n v="147.93104027037802"/>
    <n v="147.93104027037802"/>
    <n v="103.55172818926462"/>
    <n v="118.34483221630242"/>
    <n v="135.60345358117985"/>
  </r>
  <r>
    <s v="FBO 7"/>
    <x v="5"/>
    <s v="Polish"/>
    <x v="2"/>
    <x v="1"/>
    <s v="FBO"/>
    <n v="6"/>
    <n v="2"/>
    <n v="5"/>
    <n v="1"/>
    <n v="7"/>
    <n v="3"/>
    <n v="9"/>
    <n v="4.5"/>
    <m/>
    <m/>
    <n v="72"/>
    <m/>
    <m/>
    <n v="175"/>
    <n v="123.5"/>
    <n v="29.586208054075605"/>
    <n v="73.96552013518901"/>
    <n v="14.793104027037803"/>
    <n v="103.55172818926462"/>
    <n v="44.379312081113412"/>
    <n v="133.13793624334022"/>
    <n v="66.56896812167011"/>
  </r>
  <r>
    <s v="FBO 8"/>
    <x v="5"/>
    <s v="Polish"/>
    <x v="2"/>
    <x v="1"/>
    <s v="FBO"/>
    <n v="1"/>
    <n v="10"/>
    <n v="9"/>
    <n v="8"/>
    <n v="7"/>
    <n v="6"/>
    <n v="5"/>
    <n v="7.5"/>
    <n v="125"/>
    <m/>
    <n v="80"/>
    <m/>
    <n v="125"/>
    <n v="80"/>
    <n v="102.5"/>
    <n v="147.93104027037802"/>
    <n v="133.13793624334022"/>
    <n v="118.34483221630242"/>
    <n v="103.55172818926462"/>
    <n v="88.758624162226823"/>
    <n v="73.96552013518901"/>
    <n v="110.94828020278351"/>
  </r>
  <r>
    <s v="FBO 9"/>
    <x v="7"/>
    <s v="Polish"/>
    <x v="2"/>
    <x v="0"/>
    <s v="FBO"/>
    <n v="7"/>
    <n v="7"/>
    <n v="1"/>
    <n v="4"/>
    <n v="6"/>
    <n v="9"/>
    <n v="8"/>
    <n v="5.833333333333333"/>
    <n v="0"/>
    <m/>
    <n v="0"/>
    <n v="0"/>
    <m/>
    <n v="0"/>
    <n v="0"/>
    <n v="103.55172818926462"/>
    <n v="14.793104027037803"/>
    <n v="59.172416108151211"/>
    <n v="88.758624162226823"/>
    <n v="133.13793624334022"/>
    <n v="118.34483221630242"/>
    <n v="86.293106824387181"/>
  </r>
  <r>
    <s v="FBO 10"/>
    <x v="7"/>
    <s v="Polish"/>
    <x v="2"/>
    <x v="1"/>
    <s v="FBO"/>
    <n v="6"/>
    <n v="4"/>
    <n v="9"/>
    <n v="6"/>
    <n v="5"/>
    <n v="7"/>
    <n v="8"/>
    <n v="6.5"/>
    <m/>
    <m/>
    <n v="72"/>
    <m/>
    <m/>
    <n v="175"/>
    <n v="123.5"/>
    <n v="59.172416108151211"/>
    <n v="133.13793624334022"/>
    <n v="88.758624162226823"/>
    <n v="73.96552013518901"/>
    <n v="103.55172818926462"/>
    <n v="118.34483221630242"/>
    <n v="96.155176175745723"/>
  </r>
  <r>
    <s v="FBO 11"/>
    <x v="0"/>
    <s v="Polish"/>
    <x v="2"/>
    <x v="1"/>
    <s v="FBO"/>
    <n v="7"/>
    <n v="4"/>
    <n v="9"/>
    <n v="6"/>
    <n v="5"/>
    <n v="7"/>
    <n v="8"/>
    <n v="6.5"/>
    <n v="0"/>
    <m/>
    <n v="0"/>
    <n v="0"/>
    <m/>
    <n v="0"/>
    <n v="0"/>
    <n v="59.172416108151211"/>
    <n v="133.13793624334022"/>
    <n v="88.758624162226823"/>
    <n v="73.96552013518901"/>
    <n v="103.55172818926462"/>
    <n v="118.34483221630242"/>
    <n v="96.155176175745723"/>
  </r>
  <r>
    <s v="FBO 12"/>
    <x v="5"/>
    <s v="Polish"/>
    <x v="2"/>
    <x v="1"/>
    <s v="FBO"/>
    <n v="2"/>
    <n v="5"/>
    <n v="1"/>
    <n v="8"/>
    <n v="5"/>
    <n v="1"/>
    <n v="8"/>
    <n v="4.666666666666667"/>
    <n v="175"/>
    <m/>
    <n v="250"/>
    <n v="0"/>
    <m/>
    <n v="87.5"/>
    <n v="128.125"/>
    <n v="73.96552013518901"/>
    <n v="14.793104027037803"/>
    <n v="118.34483221630242"/>
    <n v="73.96552013518901"/>
    <n v="14.793104027037803"/>
    <n v="118.34483221630242"/>
    <n v="69.034485459509753"/>
  </r>
  <r>
    <s v="FBO 13"/>
    <x v="7"/>
    <s v="Polish"/>
    <x v="2"/>
    <x v="1"/>
    <s v="FBO"/>
    <n v="6"/>
    <n v="5"/>
    <n v="10"/>
    <n v="7"/>
    <n v="4"/>
    <n v="1"/>
    <n v="3"/>
    <n v="5"/>
    <m/>
    <m/>
    <n v="72"/>
    <m/>
    <m/>
    <n v="175"/>
    <n v="123.5"/>
    <n v="73.96552013518901"/>
    <n v="147.93104027037802"/>
    <n v="103.55172818926462"/>
    <n v="59.172416108151211"/>
    <n v="14.793104027037803"/>
    <n v="44.379312081113412"/>
    <n v="73.96552013518901"/>
  </r>
  <r>
    <s v="FBO 14"/>
    <x v="5"/>
    <s v="Polish"/>
    <x v="2"/>
    <x v="0"/>
    <s v="FBO"/>
    <n v="7"/>
    <n v="8"/>
    <n v="7"/>
    <n v="6"/>
    <n v="10"/>
    <n v="9"/>
    <n v="5"/>
    <n v="7.5"/>
    <n v="0"/>
    <m/>
    <n v="0"/>
    <n v="0"/>
    <m/>
    <n v="0"/>
    <n v="0"/>
    <n v="118.34483221630242"/>
    <n v="103.55172818926462"/>
    <n v="88.758624162226823"/>
    <n v="147.93104027037802"/>
    <n v="133.13793624334022"/>
    <n v="73.96552013518901"/>
    <n v="110.94828020278352"/>
  </r>
  <r>
    <s v="FBO 15"/>
    <x v="1"/>
    <s v="Polish"/>
    <x v="2"/>
    <x v="1"/>
    <s v="FBO"/>
    <n v="8"/>
    <n v="9"/>
    <n v="10"/>
    <n v="8"/>
    <n v="9"/>
    <n v="8"/>
    <n v="10"/>
    <n v="9"/>
    <n v="175"/>
    <m/>
    <n v="50.5"/>
    <n v="125"/>
    <n v="87.5"/>
    <m/>
    <n v="109.5"/>
    <n v="133.13793624334022"/>
    <n v="147.93104027037802"/>
    <n v="118.34483221630242"/>
    <n v="133.13793624334022"/>
    <n v="118.34483221630242"/>
    <n v="147.93104027037802"/>
    <n v="133.13793624334022"/>
  </r>
  <r>
    <s v="FBO 16"/>
    <x v="0"/>
    <s v="Polish"/>
    <x v="2"/>
    <x v="1"/>
    <s v="FBO"/>
    <n v="1"/>
    <n v="10"/>
    <n v="10"/>
    <n v="8"/>
    <n v="8"/>
    <n v="8"/>
    <n v="6"/>
    <n v="8.3333333333333339"/>
    <n v="125"/>
    <m/>
    <n v="80"/>
    <m/>
    <n v="125"/>
    <n v="80"/>
    <n v="102.5"/>
    <n v="147.93104027037802"/>
    <n v="147.93104027037802"/>
    <n v="118.34483221630242"/>
    <n v="118.34483221630242"/>
    <n v="118.34483221630242"/>
    <n v="88.758624162226823"/>
    <n v="123.27586689198169"/>
  </r>
  <r>
    <s v="FBO 17"/>
    <x v="0"/>
    <s v="Polish"/>
    <x v="2"/>
    <x v="0"/>
    <s v="FBO"/>
    <n v="10"/>
    <n v="7"/>
    <n v="8"/>
    <n v="9"/>
    <n v="6"/>
    <n v="7"/>
    <n v="10"/>
    <n v="7.833333333333333"/>
    <m/>
    <m/>
    <n v="162.5"/>
    <n v="162.5"/>
    <m/>
    <n v="162.5"/>
    <n v="162.5"/>
    <n v="103.55172818926462"/>
    <n v="118.34483221630242"/>
    <n v="133.13793624334022"/>
    <n v="88.758624162226823"/>
    <n v="103.55172818926462"/>
    <n v="147.93104027037802"/>
    <n v="115.87931487846281"/>
  </r>
  <r>
    <s v="FBO 18"/>
    <x v="0"/>
    <s v="Polish"/>
    <x v="2"/>
    <x v="0"/>
    <s v="FBO"/>
    <n v="7"/>
    <n v="1"/>
    <n v="3"/>
    <n v="8"/>
    <n v="10"/>
    <n v="4"/>
    <n v="3"/>
    <n v="4.833333333333333"/>
    <n v="0"/>
    <m/>
    <n v="0"/>
    <n v="0"/>
    <m/>
    <n v="0"/>
    <n v="0"/>
    <n v="14.793104027037803"/>
    <n v="44.379312081113412"/>
    <n v="118.34483221630242"/>
    <n v="147.93104027037802"/>
    <n v="59.172416108151211"/>
    <n v="44.379312081113412"/>
    <n v="71.500002797349381"/>
  </r>
  <r>
    <s v="FBO 19"/>
    <x v="0"/>
    <s v="Polish"/>
    <x v="2"/>
    <x v="0"/>
    <s v="FBO"/>
    <n v="10"/>
    <n v="5"/>
    <n v="7"/>
    <n v="8"/>
    <n v="10"/>
    <n v="6"/>
    <n v="4"/>
    <n v="6.666666666666667"/>
    <m/>
    <m/>
    <n v="162.5"/>
    <n v="162.5"/>
    <m/>
    <n v="162.5"/>
    <n v="162.5"/>
    <n v="73.96552013518901"/>
    <n v="103.55172818926462"/>
    <n v="118.34483221630242"/>
    <n v="147.93104027037802"/>
    <n v="88.758624162226823"/>
    <n v="59.172416108151211"/>
    <n v="98.620693513585366"/>
  </r>
  <r>
    <s v="FBO 20"/>
    <x v="0"/>
    <s v="Polish"/>
    <x v="2"/>
    <x v="0"/>
    <s v="FBO"/>
    <n v="3"/>
    <n v="2"/>
    <n v="8"/>
    <n v="3"/>
    <n v="9"/>
    <n v="5"/>
    <n v="10"/>
    <n v="6.166666666666667"/>
    <m/>
    <m/>
    <n v="92.5"/>
    <n v="92.5"/>
    <n v="125"/>
    <n v="0"/>
    <n v="77.5"/>
    <n v="29.586208054075605"/>
    <n v="118.34483221630242"/>
    <n v="44.379312081113412"/>
    <n v="133.13793624334022"/>
    <n v="73.96552013518901"/>
    <n v="147.93104027037802"/>
    <n v="91.224141500066438"/>
  </r>
  <r>
    <s v="FBO 21"/>
    <x v="0"/>
    <s v="Polish"/>
    <x v="2"/>
    <x v="1"/>
    <s v="FBO"/>
    <n v="1"/>
    <n v="5"/>
    <n v="5"/>
    <n v="5"/>
    <n v="5"/>
    <n v="10"/>
    <n v="10"/>
    <n v="6.666666666666667"/>
    <n v="125"/>
    <m/>
    <n v="80"/>
    <m/>
    <n v="125"/>
    <n v="80"/>
    <n v="102.5"/>
    <n v="73.96552013518901"/>
    <n v="73.96552013518901"/>
    <n v="73.96552013518901"/>
    <n v="73.96552013518901"/>
    <n v="147.93104027037802"/>
    <n v="147.93104027037802"/>
    <n v="98.620693513585351"/>
  </r>
  <r>
    <s v="FBO 22"/>
    <x v="0"/>
    <s v="Polish"/>
    <x v="2"/>
    <x v="1"/>
    <s v="FBO"/>
    <n v="7"/>
    <n v="10"/>
    <n v="8"/>
    <n v="6"/>
    <n v="5"/>
    <n v="10"/>
    <n v="7"/>
    <n v="7.666666666666667"/>
    <n v="0"/>
    <m/>
    <n v="0"/>
    <n v="0"/>
    <m/>
    <n v="0"/>
    <n v="0"/>
    <n v="147.93104027037802"/>
    <n v="118.34483221630242"/>
    <n v="88.758624162226823"/>
    <n v="73.96552013518901"/>
    <n v="147.93104027037802"/>
    <n v="103.55172818926462"/>
    <n v="113.41379754062315"/>
  </r>
  <r>
    <s v="FBO 23"/>
    <x v="0"/>
    <s v="Polish"/>
    <x v="2"/>
    <x v="1"/>
    <s v="FBO"/>
    <n v="4"/>
    <n v="10"/>
    <n v="8"/>
    <n v="6"/>
    <n v="5"/>
    <n v="10"/>
    <n v="7"/>
    <n v="7.666666666666667"/>
    <m/>
    <n v="87.5"/>
    <n v="0"/>
    <m/>
    <n v="262.5"/>
    <n v="0"/>
    <n v="87.5"/>
    <n v="147.93104027037802"/>
    <n v="118.34483221630242"/>
    <n v="88.758624162226823"/>
    <n v="73.96552013518901"/>
    <n v="147.93104027037802"/>
    <n v="103.55172818926462"/>
    <n v="113.41379754062315"/>
  </r>
  <r>
    <s v="FBO 24"/>
    <x v="0"/>
    <s v="Polish"/>
    <x v="2"/>
    <x v="1"/>
    <s v="FBO"/>
    <n v="9"/>
    <n v="10"/>
    <n v="8"/>
    <n v="6"/>
    <n v="5"/>
    <n v="10"/>
    <n v="7"/>
    <n v="7.666666666666667"/>
    <n v="0"/>
    <n v="0"/>
    <n v="0"/>
    <n v="0"/>
    <n v="0"/>
    <n v="0"/>
    <n v="0"/>
    <n v="147.93104027037802"/>
    <n v="118.34483221630242"/>
    <n v="88.758624162226823"/>
    <n v="73.96552013518901"/>
    <n v="147.93104027037802"/>
    <n v="103.55172818926462"/>
    <n v="113.41379754062315"/>
  </r>
  <r>
    <s v="FBO 25"/>
    <x v="0"/>
    <s v="Polish"/>
    <x v="2"/>
    <x v="0"/>
    <s v="FBO"/>
    <n v="8"/>
    <n v="10"/>
    <n v="9"/>
    <n v="8"/>
    <n v="1"/>
    <n v="7"/>
    <n v="6"/>
    <n v="6.833333333333333"/>
    <n v="175"/>
    <m/>
    <n v="50.5"/>
    <n v="125"/>
    <n v="87.5"/>
    <m/>
    <n v="109.5"/>
    <n v="147.93104027037802"/>
    <n v="133.13793624334022"/>
    <n v="118.34483221630242"/>
    <n v="14.793104027037803"/>
    <n v="103.55172818926462"/>
    <n v="88.758624162226823"/>
    <n v="101.08621085142499"/>
  </r>
  <r>
    <s v="FBO 26"/>
    <x v="0"/>
    <s v="Polish"/>
    <x v="2"/>
    <x v="0"/>
    <s v="FBO"/>
    <n v="3"/>
    <n v="9"/>
    <n v="10"/>
    <n v="9"/>
    <n v="9"/>
    <n v="10"/>
    <n v="5"/>
    <n v="8.6666666666666661"/>
    <m/>
    <m/>
    <n v="92.5"/>
    <n v="92.5"/>
    <n v="125"/>
    <n v="0"/>
    <n v="77.5"/>
    <n v="133.13793624334022"/>
    <n v="147.93104027037802"/>
    <n v="133.13793624334022"/>
    <n v="133.13793624334022"/>
    <n v="147.93104027037802"/>
    <n v="73.96552013518901"/>
    <n v="128.20690156766094"/>
  </r>
  <r>
    <s v="FBO 27"/>
    <x v="4"/>
    <s v="Polish"/>
    <x v="2"/>
    <x v="0"/>
    <s v="FBO"/>
    <n v="3"/>
    <n v="1"/>
    <n v="2"/>
    <n v="3"/>
    <n v="4"/>
    <n v="5"/>
    <n v="6"/>
    <n v="3.5"/>
    <m/>
    <m/>
    <n v="92.5"/>
    <n v="92.5"/>
    <n v="125"/>
    <n v="0"/>
    <n v="77.5"/>
    <n v="14.793104027037803"/>
    <n v="29.586208054075605"/>
    <n v="44.379312081113412"/>
    <n v="59.172416108151211"/>
    <n v="73.96552013518901"/>
    <n v="88.758624162226823"/>
    <n v="51.775864094632311"/>
  </r>
  <r>
    <s v="FBO 28"/>
    <x v="5"/>
    <s v="Polish"/>
    <x v="2"/>
    <x v="1"/>
    <s v="FBO"/>
    <n v="7"/>
    <n v="8"/>
    <n v="8"/>
    <n v="8"/>
    <n v="8"/>
    <n v="8"/>
    <n v="8"/>
    <n v="8"/>
    <n v="0"/>
    <m/>
    <n v="0"/>
    <n v="0"/>
    <m/>
    <n v="0"/>
    <n v="0"/>
    <n v="118.34483221630242"/>
    <n v="118.34483221630242"/>
    <n v="118.34483221630242"/>
    <n v="118.34483221630242"/>
    <n v="118.34483221630242"/>
    <n v="118.34483221630242"/>
    <n v="118.34483221630241"/>
  </r>
  <r>
    <s v="FBO 29"/>
    <x v="5"/>
    <s v="Polish"/>
    <x v="2"/>
    <x v="0"/>
    <s v="FBO"/>
    <n v="2"/>
    <n v="10"/>
    <n v="10"/>
    <n v="10"/>
    <n v="8"/>
    <n v="8"/>
    <n v="8"/>
    <n v="9"/>
    <n v="175"/>
    <m/>
    <n v="250"/>
    <n v="0"/>
    <m/>
    <n v="87.5"/>
    <n v="128.125"/>
    <n v="147.93104027037802"/>
    <n v="147.93104027037802"/>
    <n v="147.93104027037802"/>
    <n v="118.34483221630242"/>
    <n v="118.34483221630242"/>
    <n v="118.34483221630242"/>
    <n v="133.13793624334019"/>
  </r>
  <r>
    <s v="FBO 30"/>
    <x v="5"/>
    <s v="Polish"/>
    <x v="2"/>
    <x v="0"/>
    <s v="FBO"/>
    <n v="2"/>
    <n v="10"/>
    <n v="10"/>
    <n v="10"/>
    <n v="10"/>
    <n v="10"/>
    <n v="10"/>
    <n v="10"/>
    <n v="175"/>
    <m/>
    <n v="250"/>
    <n v="0"/>
    <m/>
    <n v="87.5"/>
    <n v="128.125"/>
    <n v="147.93104027037802"/>
    <n v="147.93104027037802"/>
    <n v="147.93104027037802"/>
    <n v="147.93104027037802"/>
    <n v="147.93104027037802"/>
    <n v="147.93104027037802"/>
    <n v="147.93104027037802"/>
  </r>
  <r>
    <s v="FBO 31"/>
    <x v="5"/>
    <s v="Polish"/>
    <x v="2"/>
    <x v="1"/>
    <s v="FBO"/>
    <n v="3"/>
    <n v="5"/>
    <n v="5"/>
    <n v="7"/>
    <n v="5"/>
    <n v="5"/>
    <n v="5"/>
    <n v="5.333333333333333"/>
    <m/>
    <m/>
    <n v="92.5"/>
    <n v="92.5"/>
    <n v="125"/>
    <n v="0"/>
    <n v="77.5"/>
    <n v="73.96552013518901"/>
    <n v="73.96552013518901"/>
    <n v="103.55172818926462"/>
    <n v="73.96552013518901"/>
    <n v="73.96552013518901"/>
    <n v="73.96552013518901"/>
    <n v="78.896554810868281"/>
  </r>
  <r>
    <s v="FBO 32"/>
    <x v="5"/>
    <s v="Polish"/>
    <x v="2"/>
    <x v="0"/>
    <s v="FBO"/>
    <n v="7"/>
    <n v="10"/>
    <n v="9"/>
    <n v="7"/>
    <n v="10"/>
    <n v="9"/>
    <n v="6"/>
    <n v="8.5"/>
    <n v="0"/>
    <m/>
    <n v="0"/>
    <n v="0"/>
    <m/>
    <n v="0"/>
    <n v="0"/>
    <n v="147.93104027037802"/>
    <n v="133.13793624334022"/>
    <n v="103.55172818926462"/>
    <n v="147.93104027037802"/>
    <n v="133.13793624334022"/>
    <n v="88.758624162226823"/>
    <n v="125.74138422982132"/>
  </r>
  <r>
    <s v="FBO 33"/>
    <x v="5"/>
    <s v="Polish"/>
    <x v="2"/>
    <x v="0"/>
    <s v="FBO"/>
    <n v="2"/>
    <n v="8"/>
    <n v="10"/>
    <n v="10"/>
    <n v="8"/>
    <n v="10"/>
    <n v="10"/>
    <n v="9.3333333333333339"/>
    <n v="175"/>
    <m/>
    <n v="250"/>
    <n v="0"/>
    <m/>
    <n v="87.5"/>
    <n v="128.125"/>
    <n v="118.34483221630242"/>
    <n v="147.93104027037802"/>
    <n v="147.93104027037802"/>
    <n v="118.34483221630242"/>
    <n v="147.93104027037802"/>
    <n v="147.93104027037802"/>
    <n v="138.06897091901951"/>
  </r>
  <r>
    <s v="FBO 34"/>
    <x v="5"/>
    <s v="Polish"/>
    <x v="2"/>
    <x v="0"/>
    <s v="FBO"/>
    <n v="9"/>
    <n v="9"/>
    <n v="8"/>
    <n v="6"/>
    <n v="2"/>
    <n v="7"/>
    <n v="1"/>
    <n v="5.5"/>
    <n v="0"/>
    <n v="0"/>
    <n v="0"/>
    <n v="0"/>
    <n v="0"/>
    <n v="0"/>
    <n v="0"/>
    <n v="133.13793624334022"/>
    <n v="118.34483221630242"/>
    <n v="88.758624162226823"/>
    <n v="29.586208054075605"/>
    <n v="103.55172818926462"/>
    <n v="14.793104027037803"/>
    <n v="81.362072148707924"/>
  </r>
  <r>
    <s v="FBO 35"/>
    <x v="4"/>
    <s v="Polish"/>
    <x v="2"/>
    <x v="0"/>
    <s v="FBO"/>
    <n v="5"/>
    <n v="6"/>
    <n v="4"/>
    <n v="8"/>
    <n v="7"/>
    <n v="5"/>
    <n v="6"/>
    <n v="6"/>
    <n v="0"/>
    <n v="0"/>
    <n v="0"/>
    <n v="0"/>
    <n v="0"/>
    <n v="0"/>
    <n v="0"/>
    <n v="88.758624162226823"/>
    <n v="59.172416108151211"/>
    <n v="118.34483221630242"/>
    <n v="103.55172818926462"/>
    <n v="73.96552013518901"/>
    <n v="88.758624162226823"/>
    <n v="88.758624162226809"/>
  </r>
  <r>
    <s v="FBO 36"/>
    <x v="5"/>
    <s v="Polish"/>
    <x v="2"/>
    <x v="1"/>
    <s v="FBO"/>
    <n v="4"/>
    <n v="8"/>
    <n v="9"/>
    <n v="9"/>
    <n v="9"/>
    <n v="10"/>
    <n v="10"/>
    <n v="9.1666666666666661"/>
    <m/>
    <n v="87.5"/>
    <n v="0"/>
    <m/>
    <n v="262.5"/>
    <n v="0"/>
    <n v="87.5"/>
    <n v="118.34483221630242"/>
    <n v="133.13793624334022"/>
    <n v="133.13793624334022"/>
    <n v="133.13793624334022"/>
    <n v="147.93104027037802"/>
    <n v="147.93104027037802"/>
    <n v="135.60345358117988"/>
  </r>
  <r>
    <s v="FBO 37"/>
    <x v="7"/>
    <s v="Polish"/>
    <x v="2"/>
    <x v="0"/>
    <s v="FBO"/>
    <n v="5"/>
    <n v="4"/>
    <n v="7"/>
    <n v="4"/>
    <n v="8"/>
    <n v="7"/>
    <n v="9"/>
    <n v="6.5"/>
    <n v="0"/>
    <n v="0"/>
    <n v="0"/>
    <n v="0"/>
    <n v="0"/>
    <n v="0"/>
    <n v="0"/>
    <n v="59.172416108151211"/>
    <n v="103.55172818926462"/>
    <n v="59.172416108151211"/>
    <n v="118.34483221630242"/>
    <n v="103.55172818926462"/>
    <n v="133.13793624334022"/>
    <n v="96.155176175745694"/>
  </r>
  <r>
    <s v="FBO 38"/>
    <x v="5"/>
    <s v="Polish"/>
    <x v="2"/>
    <x v="1"/>
    <s v="FBO"/>
    <n v="3"/>
    <n v="9"/>
    <n v="9"/>
    <n v="9"/>
    <n v="9"/>
    <n v="8"/>
    <n v="10"/>
    <n v="9"/>
    <m/>
    <m/>
    <n v="92.5"/>
    <n v="92.5"/>
    <n v="125"/>
    <n v="0"/>
    <n v="77.5"/>
    <n v="133.13793624334022"/>
    <n v="133.13793624334022"/>
    <n v="133.13793624334022"/>
    <n v="133.13793624334022"/>
    <n v="118.34483221630242"/>
    <n v="147.93104027037802"/>
    <n v="133.13793624334022"/>
  </r>
  <r>
    <s v="FBO 39"/>
    <x v="5"/>
    <s v="Polish"/>
    <x v="2"/>
    <x v="1"/>
    <s v="FBO"/>
    <n v="9"/>
    <n v="8"/>
    <n v="10"/>
    <n v="9"/>
    <n v="7"/>
    <n v="6"/>
    <n v="5"/>
    <n v="7.5"/>
    <n v="0"/>
    <n v="0"/>
    <n v="0"/>
    <n v="0"/>
    <n v="0"/>
    <n v="0"/>
    <n v="0"/>
    <n v="118.34483221630242"/>
    <n v="147.93104027037802"/>
    <n v="133.13793624334022"/>
    <n v="103.55172818926462"/>
    <n v="88.758624162226823"/>
    <n v="73.96552013518901"/>
    <n v="110.94828020278351"/>
  </r>
  <r>
    <s v="FBO 40"/>
    <x v="5"/>
    <s v="Polish"/>
    <x v="2"/>
    <x v="0"/>
    <s v="FBO"/>
    <n v="8"/>
    <n v="8"/>
    <n v="9"/>
    <n v="9"/>
    <n v="6"/>
    <n v="7"/>
    <n v="10"/>
    <n v="8.1666666666666661"/>
    <n v="175"/>
    <m/>
    <n v="50.5"/>
    <n v="125"/>
    <n v="87.5"/>
    <m/>
    <n v="109.5"/>
    <n v="118.34483221630242"/>
    <n v="133.13793624334022"/>
    <n v="133.13793624334022"/>
    <n v="88.758624162226823"/>
    <n v="103.55172818926462"/>
    <n v="147.93104027037802"/>
    <n v="120.81034955414206"/>
  </r>
  <r>
    <s v="FBO 41"/>
    <x v="5"/>
    <s v="Polish"/>
    <x v="2"/>
    <x v="1"/>
    <s v="FBO"/>
    <n v="9"/>
    <n v="8"/>
    <n v="7"/>
    <n v="9"/>
    <n v="9"/>
    <n v="7"/>
    <n v="8"/>
    <n v="8"/>
    <n v="0"/>
    <n v="0"/>
    <n v="0"/>
    <n v="0"/>
    <n v="0"/>
    <n v="0"/>
    <n v="0"/>
    <n v="118.34483221630242"/>
    <n v="103.55172818926462"/>
    <n v="133.13793624334022"/>
    <n v="133.13793624334022"/>
    <n v="103.55172818926462"/>
    <n v="118.34483221630242"/>
    <n v="118.34483221630244"/>
  </r>
  <r>
    <s v="FBO 42"/>
    <x v="5"/>
    <s v="Polish"/>
    <x v="2"/>
    <x v="1"/>
    <s v="FBO"/>
    <n v="4"/>
    <n v="10"/>
    <n v="10"/>
    <n v="9"/>
    <n v="8"/>
    <n v="10"/>
    <n v="9"/>
    <n v="9.3333333333333339"/>
    <m/>
    <n v="87.5"/>
    <n v="0"/>
    <m/>
    <n v="262.5"/>
    <n v="0"/>
    <n v="87.5"/>
    <n v="147.93104027037802"/>
    <n v="147.93104027037802"/>
    <n v="133.13793624334022"/>
    <n v="118.34483221630242"/>
    <n v="147.93104027037802"/>
    <n v="133.13793624334022"/>
    <n v="138.06897091901951"/>
  </r>
  <r>
    <s v="FBO 43"/>
    <x v="5"/>
    <s v="Polish"/>
    <x v="2"/>
    <x v="1"/>
    <s v="FBO"/>
    <n v="10"/>
    <n v="10"/>
    <n v="10"/>
    <n v="10"/>
    <n v="10"/>
    <n v="10"/>
    <n v="10"/>
    <n v="10"/>
    <m/>
    <m/>
    <n v="162.5"/>
    <n v="162.5"/>
    <m/>
    <n v="162.5"/>
    <n v="162.5"/>
    <n v="147.93104027037802"/>
    <n v="147.93104027037802"/>
    <n v="147.93104027037802"/>
    <n v="147.93104027037802"/>
    <n v="147.93104027037802"/>
    <n v="147.93104027037802"/>
    <n v="147.93104027037802"/>
  </r>
  <r>
    <s v="FBO 44"/>
    <x v="5"/>
    <s v="Polish"/>
    <x v="2"/>
    <x v="0"/>
    <s v="FBO"/>
    <n v="5"/>
    <n v="5"/>
    <n v="5"/>
    <n v="5"/>
    <n v="6"/>
    <n v="4"/>
    <n v="5"/>
    <n v="5"/>
    <n v="0"/>
    <n v="0"/>
    <n v="0"/>
    <n v="0"/>
    <n v="0"/>
    <n v="0"/>
    <n v="0"/>
    <n v="73.96552013518901"/>
    <n v="73.96552013518901"/>
    <n v="73.96552013518901"/>
    <n v="88.758624162226823"/>
    <n v="59.172416108151211"/>
    <n v="73.96552013518901"/>
    <n v="73.96552013518901"/>
  </r>
  <r>
    <s v="FBO 45"/>
    <x v="5"/>
    <s v="Polish"/>
    <x v="2"/>
    <x v="1"/>
    <s v="FBO"/>
    <n v="5"/>
    <n v="10"/>
    <n v="9"/>
    <n v="10"/>
    <n v="8"/>
    <n v="10"/>
    <n v="7"/>
    <n v="9"/>
    <n v="0"/>
    <n v="0"/>
    <n v="0"/>
    <n v="0"/>
    <n v="0"/>
    <n v="0"/>
    <n v="0"/>
    <n v="147.93104027037802"/>
    <n v="133.13793624334022"/>
    <n v="147.93104027037802"/>
    <n v="118.34483221630242"/>
    <n v="147.93104027037802"/>
    <n v="103.55172818926462"/>
    <n v="133.13793624334022"/>
  </r>
  <r>
    <s v="FBO 46"/>
    <x v="5"/>
    <s v="Polish"/>
    <x v="2"/>
    <x v="1"/>
    <s v="FBO"/>
    <n v="9"/>
    <n v="5"/>
    <n v="7"/>
    <n v="6"/>
    <n v="4"/>
    <n v="3"/>
    <n v="9"/>
    <n v="5.666666666666667"/>
    <n v="0"/>
    <n v="0"/>
    <n v="0"/>
    <n v="0"/>
    <n v="0"/>
    <n v="0"/>
    <n v="0"/>
    <n v="73.96552013518901"/>
    <n v="103.55172818926462"/>
    <n v="88.758624162226823"/>
    <n v="59.172416108151211"/>
    <n v="44.379312081113412"/>
    <n v="133.13793624334022"/>
    <n v="83.827589486547552"/>
  </r>
  <r>
    <s v="FBO 47"/>
    <x v="5"/>
    <s v="Uzbekistan"/>
    <x v="2"/>
    <x v="0"/>
    <s v="FBO"/>
    <n v="10"/>
    <n v="2"/>
    <n v="1"/>
    <n v="1"/>
    <n v="5"/>
    <n v="6"/>
    <n v="9"/>
    <n v="4"/>
    <m/>
    <m/>
    <n v="162.5"/>
    <n v="162.5"/>
    <m/>
    <n v="162.5"/>
    <n v="162.5"/>
    <n v="29.586208054075605"/>
    <n v="14.793104027037803"/>
    <n v="14.793104027037803"/>
    <n v="73.96552013518901"/>
    <n v="88.758624162226823"/>
    <n v="133.13793624334022"/>
    <n v="59.172416108151218"/>
  </r>
  <r>
    <s v="FBO 48"/>
    <x v="5"/>
    <s v="Polish"/>
    <x v="2"/>
    <x v="1"/>
    <s v="FBO"/>
    <n v="4"/>
    <n v="10"/>
    <n v="9"/>
    <n v="10"/>
    <n v="9"/>
    <n v="9"/>
    <n v="9"/>
    <n v="9.3333333333333339"/>
    <m/>
    <n v="87.5"/>
    <n v="0"/>
    <m/>
    <n v="262.5"/>
    <n v="0"/>
    <n v="87.5"/>
    <n v="147.93104027037802"/>
    <n v="133.13793624334022"/>
    <n v="147.93104027037802"/>
    <n v="133.13793624334022"/>
    <n v="133.13793624334022"/>
    <n v="133.13793624334022"/>
    <n v="138.06897091901945"/>
  </r>
  <r>
    <s v="FBO 49"/>
    <x v="5"/>
    <s v="Polish"/>
    <x v="2"/>
    <x v="1"/>
    <s v="FBO"/>
    <n v="5"/>
    <n v="9"/>
    <n v="8"/>
    <n v="8"/>
    <n v="8"/>
    <n v="8"/>
    <n v="8"/>
    <n v="8.1666666666666661"/>
    <n v="0"/>
    <n v="0"/>
    <n v="0"/>
    <n v="0"/>
    <n v="0"/>
    <n v="0"/>
    <n v="0"/>
    <n v="133.13793624334022"/>
    <n v="118.34483221630242"/>
    <n v="118.34483221630242"/>
    <n v="118.34483221630242"/>
    <n v="118.34483221630242"/>
    <n v="118.34483221630242"/>
    <n v="120.81034955414204"/>
  </r>
  <r>
    <s v="FBO 50"/>
    <x v="4"/>
    <s v="Polish"/>
    <x v="2"/>
    <x v="0"/>
    <s v="FBO"/>
    <n v="10"/>
    <n v="10"/>
    <n v="10"/>
    <n v="9"/>
    <n v="10"/>
    <n v="8"/>
    <n v="8"/>
    <n v="9.1666666666666661"/>
    <m/>
    <m/>
    <n v="162.5"/>
    <n v="162.5"/>
    <m/>
    <n v="162.5"/>
    <n v="162.5"/>
    <n v="147.93104027037802"/>
    <n v="147.93104027037802"/>
    <n v="133.13793624334022"/>
    <n v="147.93104027037802"/>
    <n v="118.34483221630242"/>
    <n v="118.34483221630242"/>
    <n v="135.60345358117985"/>
  </r>
</pivotCacheRecords>
</file>

<file path=xl/pivotCache/pivotCacheRecords2.xml><?xml version="1.0" encoding="utf-8"?>
<pivotCacheRecords xmlns="http://schemas.openxmlformats.org/spreadsheetml/2006/main" xmlns:r="http://schemas.openxmlformats.org/officeDocument/2006/relationships" count="200">
  <r>
    <s v="Eurocrea Merchant 1"/>
    <x v="0"/>
    <s v="Italian"/>
    <x v="0"/>
    <x v="0"/>
    <s v="Eurocrea Merchant"/>
    <n v="4"/>
    <n v="9"/>
    <n v="0"/>
    <n v="4"/>
    <n v="8"/>
    <m/>
    <n v="5.25"/>
    <n v="133.13793624334022"/>
    <n v="0"/>
    <n v="59.172416108151211"/>
    <n v="118.34483221630242"/>
    <x v="0"/>
    <n v="77.663796141948467"/>
    <m/>
    <m/>
    <m/>
    <m/>
    <m/>
    <m/>
    <m/>
    <m/>
    <m/>
  </r>
  <r>
    <s v="Eurocrea Merchant 2"/>
    <x v="0"/>
    <s v="Italian"/>
    <x v="0"/>
    <x v="0"/>
    <s v="Eurocrea Merchant"/>
    <n v="4"/>
    <n v="9"/>
    <n v="0"/>
    <n v="4"/>
    <n v="8"/>
    <m/>
    <n v="5.25"/>
    <n v="133.13793624334022"/>
    <n v="0"/>
    <n v="59.172416108151211"/>
    <n v="118.34483221630242"/>
    <x v="0"/>
    <n v="77.663796141948467"/>
    <m/>
    <m/>
    <m/>
    <m/>
    <m/>
    <m/>
    <m/>
    <m/>
    <m/>
  </r>
  <r>
    <s v="Eurocrea Merchant 3"/>
    <x v="1"/>
    <s v="Italian"/>
    <x v="0"/>
    <x v="1"/>
    <s v="Eurocrea Merchant"/>
    <n v="4"/>
    <n v="8"/>
    <n v="5"/>
    <n v="6"/>
    <n v="8"/>
    <n v="10"/>
    <n v="7.4"/>
    <n v="118.34483221630242"/>
    <n v="73.96552013518901"/>
    <n v="88.758624162226823"/>
    <n v="118.34483221630242"/>
    <x v="1"/>
    <n v="109.46896980007973"/>
    <s v="Reduce the portion of each dish we eat"/>
    <m/>
    <m/>
    <s v="Organize food drive in my community"/>
    <m/>
    <m/>
    <s v="Left-overs need to be eaten (again) and or stored"/>
    <m/>
    <m/>
  </r>
  <r>
    <s v="Eurocrea Merchant 4"/>
    <x v="1"/>
    <s v="Italian"/>
    <x v="0"/>
    <x v="1"/>
    <s v="Eurocrea Merchant"/>
    <n v="4"/>
    <n v="8"/>
    <n v="5"/>
    <n v="6"/>
    <n v="8"/>
    <n v="10"/>
    <n v="7.4"/>
    <n v="118.34483221630242"/>
    <n v="73.96552013518901"/>
    <n v="88.758624162226823"/>
    <n v="118.34483221630242"/>
    <x v="1"/>
    <n v="109.46896980007973"/>
    <s v="Reduce the portion of each dish we eat"/>
    <m/>
    <m/>
    <s v="Organize food drive in my community"/>
    <m/>
    <m/>
    <s v="Left-overs need to be eaten (again) and or stored"/>
    <m/>
    <m/>
  </r>
  <r>
    <s v="Eurocrea Merchant 5"/>
    <x v="1"/>
    <s v="Italian"/>
    <x v="0"/>
    <x v="0"/>
    <s v="Eurocrea Merchant"/>
    <n v="4"/>
    <n v="8"/>
    <n v="7"/>
    <n v="8"/>
    <n v="9"/>
    <n v="7"/>
    <n v="7.8"/>
    <n v="118.34483221630242"/>
    <n v="103.55172818926462"/>
    <n v="118.34483221630242"/>
    <n v="133.13793624334022"/>
    <x v="2"/>
    <n v="115.38621141089486"/>
    <s v="Conserve properly the leftovers"/>
    <m/>
    <m/>
    <s v="Food drive"/>
    <m/>
    <m/>
    <m/>
    <m/>
    <m/>
  </r>
  <r>
    <s v="Eurocrea Merchant 6"/>
    <x v="1"/>
    <s v="Italian"/>
    <x v="0"/>
    <x v="1"/>
    <s v="Eurocrea Merchant"/>
    <n v="4"/>
    <n v="8"/>
    <n v="6"/>
    <n v="8"/>
    <n v="9"/>
    <n v="10"/>
    <n v="8.1999999999999993"/>
    <n v="118.34483221630242"/>
    <n v="88.758624162226823"/>
    <n v="118.34483221630242"/>
    <n v="133.13793624334022"/>
    <x v="1"/>
    <n v="121.30345302170997"/>
    <s v="Re-eat leatovers"/>
    <m/>
    <m/>
    <s v="Put the leftover in the frige"/>
    <m/>
    <m/>
    <s v="Doggy bag at the restaurant"/>
    <m/>
    <m/>
  </r>
  <r>
    <s v="Eurocrea Merchant 7"/>
    <x v="2"/>
    <s v="Italian"/>
    <x v="0"/>
    <x v="0"/>
    <s v="Eurocrea Merchant"/>
    <n v="4"/>
    <n v="10"/>
    <n v="9"/>
    <n v="10"/>
    <n v="9.5"/>
    <n v="8.5"/>
    <n v="9.4"/>
    <n v="147.93104027037802"/>
    <n v="133.13793624334022"/>
    <n v="147.93104027037802"/>
    <n v="140.53448825685913"/>
    <x v="3"/>
    <n v="139.05517785415535"/>
    <s v="Re-eat leatovers"/>
    <m/>
    <m/>
    <s v="Eliminate the packaging "/>
    <m/>
    <m/>
    <s v="organize an awareness campaign "/>
    <m/>
    <m/>
  </r>
  <r>
    <s v="Eurocrea Merchant 8"/>
    <x v="2"/>
    <s v="Italian"/>
    <x v="0"/>
    <x v="0"/>
    <s v="Eurocrea Merchant"/>
    <n v="2"/>
    <n v="10"/>
    <n v="3"/>
    <n v="10"/>
    <n v="10"/>
    <n v="9"/>
    <n v="8.4"/>
    <n v="147.93104027037802"/>
    <n v="44.379312081113412"/>
    <n v="147.93104027037802"/>
    <n v="147.93104027037802"/>
    <x v="4"/>
    <n v="124.26207382711755"/>
    <s v="Re-eat leatovers"/>
    <m/>
    <m/>
    <s v="Re-uso pakagaging"/>
    <m/>
    <m/>
    <s v="I usually ask for the portion of food proportional to how much I am hungry"/>
    <m/>
    <m/>
  </r>
  <r>
    <s v="Eurocrea Merchant 9"/>
    <x v="1"/>
    <s v="Italian"/>
    <x v="0"/>
    <x v="0"/>
    <s v="Eurocrea Merchant"/>
    <n v="2"/>
    <n v="9"/>
    <n v="7"/>
    <n v="9"/>
    <n v="3"/>
    <n v="9"/>
    <n v="7.4"/>
    <n v="133.13793624334022"/>
    <n v="103.55172818926462"/>
    <n v="133.13793624334022"/>
    <n v="44.379312081113412"/>
    <x v="4"/>
    <n v="109.46896980007973"/>
    <s v="Use social media such as facebook and instagram to let the people see the impact of food waste"/>
    <m/>
    <m/>
    <m/>
    <m/>
    <m/>
    <m/>
    <m/>
    <m/>
  </r>
  <r>
    <s v="Eurocrea Merchant 10"/>
    <x v="1"/>
    <s v="Italian"/>
    <x v="0"/>
    <x v="0"/>
    <s v="Eurocrea Merchant"/>
    <n v="2"/>
    <n v="9"/>
    <n v="8"/>
    <n v="7"/>
    <n v="10"/>
    <n v="10"/>
    <n v="8.8000000000000007"/>
    <n v="133.13793624334022"/>
    <n v="118.34483221630242"/>
    <n v="103.55172818926462"/>
    <n v="147.93104027037802"/>
    <x v="1"/>
    <n v="130.17931543793267"/>
    <s v="Make my vegetable garden"/>
    <n v="10"/>
    <n v="147.93104027037802"/>
    <s v="awareness campaing"/>
    <n v="10"/>
    <n v="147.93104027037802"/>
    <s v="make compost"/>
    <n v="10"/>
    <n v="147.93104027037802"/>
  </r>
  <r>
    <s v="Eurocrea Merchant 11"/>
    <x v="2"/>
    <s v="Italian"/>
    <x v="0"/>
    <x v="0"/>
    <s v="Eurocrea Merchant"/>
    <n v="2"/>
    <n v="9"/>
    <n v="5"/>
    <n v="6"/>
    <n v="5"/>
    <m/>
    <n v="6.25"/>
    <n v="133.13793624334022"/>
    <n v="73.96552013518901"/>
    <n v="88.758624162226823"/>
    <n v="73.96552013518901"/>
    <x v="0"/>
    <n v="92.45690016898628"/>
    <m/>
    <m/>
    <m/>
    <m/>
    <m/>
    <m/>
    <m/>
    <m/>
    <m/>
  </r>
  <r>
    <s v="Eurocrea Merchant 12"/>
    <x v="1"/>
    <s v="Italian"/>
    <x v="0"/>
    <x v="0"/>
    <s v="Eurocrea Merchant"/>
    <n v="1"/>
    <n v="8"/>
    <n v="5"/>
    <n v="8.5"/>
    <n v="6"/>
    <n v="9"/>
    <n v="7.3"/>
    <n v="118.34483221630242"/>
    <n v="73.96552013518901"/>
    <n v="125.74138422982132"/>
    <n v="88.758624162226823"/>
    <x v="4"/>
    <n v="107.98965939737596"/>
    <m/>
    <m/>
    <m/>
    <m/>
    <m/>
    <m/>
    <m/>
    <m/>
    <m/>
  </r>
  <r>
    <s v="Eurocrea Merchant 13"/>
    <x v="2"/>
    <s v="Italian"/>
    <x v="0"/>
    <x v="1"/>
    <s v="Eurocrea Merchant"/>
    <n v="1"/>
    <n v="9"/>
    <n v="6"/>
    <n v="4"/>
    <n v="3"/>
    <n v="3"/>
    <n v="5"/>
    <n v="133.13793624334022"/>
    <n v="88.758624162226823"/>
    <n v="59.172416108151211"/>
    <n v="44.379312081113412"/>
    <x v="5"/>
    <n v="73.965520135189024"/>
    <s v="Share my leftovers"/>
    <m/>
    <m/>
    <s v="Storage leftovers"/>
    <m/>
    <m/>
    <s v="recycling "/>
    <m/>
    <m/>
  </r>
  <r>
    <s v="Eurocrea Merchant 14"/>
    <x v="2"/>
    <s v="Italian"/>
    <x v="0"/>
    <x v="1"/>
    <s v="Eurocrea Merchant"/>
    <n v="1"/>
    <n v="10"/>
    <n v="6"/>
    <n v="7"/>
    <n v="4"/>
    <n v="2"/>
    <n v="5.8"/>
    <n v="147.93104027037802"/>
    <n v="88.758624162226823"/>
    <n v="103.55172818926462"/>
    <n v="59.172416108151211"/>
    <x v="6"/>
    <n v="85.800003356819246"/>
    <s v="Storage the food properly"/>
    <m/>
    <m/>
    <s v="make a list before going to the supermarket"/>
    <m/>
    <m/>
    <s v="recycling "/>
    <m/>
    <m/>
  </r>
  <r>
    <s v="Eurocrea Merchant 15"/>
    <x v="2"/>
    <s v="Italian"/>
    <x v="0"/>
    <x v="0"/>
    <s v="Eurocrea Merchant"/>
    <n v="3"/>
    <n v="4"/>
    <n v="9"/>
    <n v="10"/>
    <n v="4"/>
    <n v="1"/>
    <n v="5.6"/>
    <n v="59.172416108151211"/>
    <n v="133.13793624334022"/>
    <n v="147.93104027037802"/>
    <n v="59.172416108151211"/>
    <x v="7"/>
    <n v="82.841382551411684"/>
    <s v="Show imagines with the impact of food and packaging waste"/>
    <m/>
    <m/>
    <m/>
    <m/>
    <m/>
    <m/>
    <m/>
    <m/>
  </r>
  <r>
    <s v="Eurocrea Merchant 16"/>
    <x v="1"/>
    <s v="Italian"/>
    <x v="0"/>
    <x v="1"/>
    <s v="Eurocrea Merchant"/>
    <n v="3"/>
    <n v="6"/>
    <n v="8"/>
    <n v="10"/>
    <n v="10"/>
    <n v="9"/>
    <n v="8.6"/>
    <n v="88.758624162226823"/>
    <n v="118.34483221630242"/>
    <n v="147.93104027037802"/>
    <n v="147.93104027037802"/>
    <x v="4"/>
    <n v="127.2206946325251"/>
    <s v="BLOG"/>
    <m/>
    <m/>
    <s v="Street demonstration"/>
    <m/>
    <m/>
    <s v="Go on TV"/>
    <m/>
    <m/>
  </r>
  <r>
    <s v="Eurocrea Merchant 17"/>
    <x v="2"/>
    <s v="Italian"/>
    <x v="0"/>
    <x v="1"/>
    <s v="Eurocrea Merchant"/>
    <n v="3"/>
    <n v="7"/>
    <n v="6"/>
    <n v="9"/>
    <n v="10"/>
    <n v="10"/>
    <n v="8.4"/>
    <n v="103.55172818926462"/>
    <n v="88.758624162226823"/>
    <n v="133.13793624334022"/>
    <n v="147.93104027037802"/>
    <x v="1"/>
    <n v="124.26207382711755"/>
    <s v="TV and newspapers"/>
    <n v="10"/>
    <n v="147.93104027037802"/>
    <m/>
    <m/>
    <m/>
    <m/>
    <m/>
    <m/>
  </r>
  <r>
    <s v="Eurocrea Merchant 18"/>
    <x v="2"/>
    <s v="Italian"/>
    <x v="0"/>
    <x v="1"/>
    <s v="Eurocrea Merchant"/>
    <n v="3"/>
    <n v="9"/>
    <n v="9"/>
    <n v="3"/>
    <n v="10"/>
    <n v="0"/>
    <n v="6.2"/>
    <n v="133.13793624334022"/>
    <n v="133.13793624334022"/>
    <n v="44.379312081113412"/>
    <n v="147.93104027037802"/>
    <x v="8"/>
    <n v="91.717244967634386"/>
    <s v="Give leftovers to charities"/>
    <n v="10"/>
    <n v="147.93104027037802"/>
    <s v="Blog"/>
    <n v="10"/>
    <n v="147.93104027037802"/>
    <s v="street demonstration"/>
    <n v="9"/>
    <n v="133.13793624334022"/>
  </r>
  <r>
    <s v="Eurocrea Merchant 19"/>
    <x v="1"/>
    <s v="Italian"/>
    <x v="0"/>
    <x v="0"/>
    <s v="Eurocrea Merchant"/>
    <n v="3"/>
    <n v="10"/>
    <n v="9"/>
    <n v="8"/>
    <n v="7"/>
    <n v="9"/>
    <n v="8.6"/>
    <n v="147.93104027037802"/>
    <n v="133.13793624334022"/>
    <n v="118.34483221630242"/>
    <n v="103.55172818926462"/>
    <x v="4"/>
    <n v="127.2206946325251"/>
    <m/>
    <m/>
    <m/>
    <m/>
    <m/>
    <m/>
    <m/>
    <m/>
    <m/>
  </r>
  <r>
    <s v="Eurocrea Merchant 20"/>
    <x v="2"/>
    <s v="Italian"/>
    <x v="0"/>
    <x v="1"/>
    <s v="Eurocrea Merchant"/>
    <n v="1"/>
    <n v="7"/>
    <n v="6"/>
    <n v="4"/>
    <n v="5"/>
    <n v="6"/>
    <n v="5.6"/>
    <n v="103.55172818926462"/>
    <n v="88.758624162226823"/>
    <n v="59.172416108151211"/>
    <n v="73.96552013518901"/>
    <x v="9"/>
    <n v="82.841382551411698"/>
    <s v="street demonstration"/>
    <m/>
    <m/>
    <s v="daily actions to prevent food and packaging waste"/>
    <m/>
    <m/>
    <s v="raise awareness about the topic"/>
    <m/>
    <m/>
  </r>
  <r>
    <s v="Eurocrea Merchant 21"/>
    <x v="1"/>
    <s v="Italian"/>
    <x v="0"/>
    <x v="0"/>
    <s v="Eurocrea Merchant"/>
    <n v="2"/>
    <n v="9"/>
    <n v="8"/>
    <n v="7"/>
    <n v="9"/>
    <n v="7"/>
    <n v="8"/>
    <n v="133.13793624334022"/>
    <n v="118.34483221630242"/>
    <n v="103.55172818926462"/>
    <n v="133.13793624334022"/>
    <x v="2"/>
    <n v="118.34483221630244"/>
    <s v="Donate food to the ones that do not have"/>
    <m/>
    <m/>
    <m/>
    <m/>
    <m/>
    <m/>
    <m/>
    <m/>
  </r>
  <r>
    <s v="Eurocrea Merchant 22"/>
    <x v="1"/>
    <s v="Italian"/>
    <x v="0"/>
    <x v="1"/>
    <s v="Eurocrea Merchant"/>
    <n v="4"/>
    <n v="8"/>
    <n v="6"/>
    <n v="8"/>
    <n v="9"/>
    <n v="10"/>
    <n v="8.1999999999999993"/>
    <n v="118.34483221630242"/>
    <n v="88.758624162226823"/>
    <n v="118.34483221630242"/>
    <n v="133.13793624334022"/>
    <x v="1"/>
    <n v="121.30345302170997"/>
    <s v="Re-eat leatovers"/>
    <m/>
    <m/>
    <s v="Put the leftover in the frige"/>
    <m/>
    <m/>
    <s v="Doggy bag at the restaurant"/>
    <m/>
    <m/>
  </r>
  <r>
    <s v="Eurocrea Merchant 23"/>
    <x v="2"/>
    <s v="Italian"/>
    <x v="0"/>
    <x v="0"/>
    <s v="Eurocrea Merchant"/>
    <n v="4"/>
    <n v="10"/>
    <n v="9"/>
    <n v="10"/>
    <n v="9.5"/>
    <n v="8.5"/>
    <n v="9.4"/>
    <n v="147.93104027037802"/>
    <n v="133.13793624334022"/>
    <n v="147.93104027037802"/>
    <n v="140.53448825685913"/>
    <x v="3"/>
    <n v="139.05517785415535"/>
    <s v="Re-eat leatovers"/>
    <m/>
    <m/>
    <s v="Eliminate the packaging "/>
    <m/>
    <m/>
    <s v="organize an awareness campaign "/>
    <m/>
    <m/>
  </r>
  <r>
    <s v="Eurocrea Merchant 24"/>
    <x v="2"/>
    <s v="Italian"/>
    <x v="0"/>
    <x v="0"/>
    <s v="Eurocrea Merchant"/>
    <n v="2"/>
    <n v="10"/>
    <n v="3"/>
    <n v="10"/>
    <n v="10"/>
    <n v="9"/>
    <n v="8.4"/>
    <n v="147.93104027037802"/>
    <n v="44.379312081113412"/>
    <n v="147.93104027037802"/>
    <n v="147.93104027037802"/>
    <x v="4"/>
    <n v="124.26207382711755"/>
    <s v="Re-eat leatovers"/>
    <m/>
    <m/>
    <s v="Re-uso pakagaging"/>
    <m/>
    <m/>
    <s v="I usually ask for the portion of food proportional to how much I am hungry"/>
    <m/>
    <m/>
  </r>
  <r>
    <s v="Eurocrea Merchant 25"/>
    <x v="1"/>
    <s v="Italian"/>
    <x v="0"/>
    <x v="0"/>
    <s v="Eurocrea Merchant"/>
    <n v="2"/>
    <n v="9"/>
    <n v="7"/>
    <n v="9"/>
    <n v="3"/>
    <n v="9"/>
    <n v="7.4"/>
    <n v="133.13793624334022"/>
    <n v="103.55172818926462"/>
    <n v="133.13793624334022"/>
    <n v="44.379312081113412"/>
    <x v="4"/>
    <n v="109.46896980007973"/>
    <s v="Use social media such as facebook and instagram to let the people see the impact of food waste"/>
    <m/>
    <m/>
    <m/>
    <m/>
    <m/>
    <m/>
    <m/>
    <m/>
  </r>
  <r>
    <s v="Eurocrea Merchant 26"/>
    <x v="1"/>
    <s v="Italian"/>
    <x v="0"/>
    <x v="0"/>
    <s v="Eurocrea Merchant"/>
    <n v="2"/>
    <n v="9"/>
    <n v="8"/>
    <n v="7"/>
    <n v="10"/>
    <n v="10"/>
    <n v="8.8000000000000007"/>
    <n v="133.13793624334022"/>
    <n v="118.34483221630242"/>
    <n v="103.55172818926462"/>
    <n v="147.93104027037802"/>
    <x v="1"/>
    <n v="130.17931543793267"/>
    <s v="Make my vegetable gardern"/>
    <n v="10"/>
    <n v="147.93104027037802"/>
    <s v="awareness campaing"/>
    <n v="10"/>
    <n v="147.93104027037802"/>
    <s v="make compost"/>
    <n v="10"/>
    <n v="147.93104027037802"/>
  </r>
  <r>
    <s v="Eurocrea Merchant 27"/>
    <x v="2"/>
    <s v="Italian"/>
    <x v="0"/>
    <x v="0"/>
    <s v="Eurocrea Merchant"/>
    <n v="2"/>
    <n v="9"/>
    <n v="5"/>
    <n v="6"/>
    <n v="5"/>
    <m/>
    <n v="6.25"/>
    <n v="133.13793624334022"/>
    <n v="73.96552013518901"/>
    <n v="88.758624162226823"/>
    <n v="73.96552013518901"/>
    <x v="0"/>
    <n v="92.45690016898628"/>
    <m/>
    <m/>
    <m/>
    <m/>
    <m/>
    <m/>
    <m/>
    <m/>
    <m/>
  </r>
  <r>
    <s v="Eurocrea Merchant 28"/>
    <x v="1"/>
    <s v="Italian"/>
    <x v="0"/>
    <x v="0"/>
    <s v="Eurocrea Merchant"/>
    <n v="1"/>
    <n v="8"/>
    <n v="5"/>
    <n v="8.5"/>
    <n v="6"/>
    <n v="9"/>
    <n v="7.3"/>
    <n v="118.34483221630242"/>
    <n v="73.96552013518901"/>
    <n v="125.74138422982132"/>
    <n v="88.758624162226823"/>
    <x v="4"/>
    <n v="107.98965939737596"/>
    <m/>
    <m/>
    <m/>
    <m/>
    <m/>
    <m/>
    <m/>
    <m/>
    <m/>
  </r>
  <r>
    <s v="Eurocrea Merchant 29"/>
    <x v="2"/>
    <s v="Italian"/>
    <x v="0"/>
    <x v="1"/>
    <s v="Eurocrea Merchant"/>
    <n v="1"/>
    <n v="9"/>
    <n v="6"/>
    <n v="4"/>
    <n v="3"/>
    <n v="3"/>
    <n v="5"/>
    <n v="133.13793624334022"/>
    <n v="88.758624162226823"/>
    <n v="59.172416108151211"/>
    <n v="44.379312081113412"/>
    <x v="5"/>
    <n v="73.965520135189024"/>
    <s v="Share my leftovers"/>
    <m/>
    <m/>
    <s v="Storage leftovers"/>
    <m/>
    <m/>
    <s v="recycling "/>
    <m/>
    <m/>
  </r>
  <r>
    <s v="Eurocrea Merchant 30"/>
    <x v="2"/>
    <s v="Italian"/>
    <x v="0"/>
    <x v="1"/>
    <s v="Eurocrea Merchant"/>
    <n v="1"/>
    <n v="10"/>
    <n v="6"/>
    <n v="7"/>
    <n v="4"/>
    <n v="2"/>
    <n v="5.8"/>
    <n v="147.93104027037802"/>
    <n v="88.758624162226823"/>
    <n v="103.55172818926462"/>
    <n v="59.172416108151211"/>
    <x v="6"/>
    <n v="85.800003356819246"/>
    <s v="Storage the food properly"/>
    <m/>
    <m/>
    <s v="make a list before going to the supermarket"/>
    <m/>
    <m/>
    <s v="recycling "/>
    <m/>
    <m/>
  </r>
  <r>
    <s v="Eurocrea Merchant 31"/>
    <x v="2"/>
    <s v="Italian"/>
    <x v="0"/>
    <x v="0"/>
    <s v="Eurocrea Merchant"/>
    <n v="3"/>
    <n v="4"/>
    <n v="9"/>
    <n v="10"/>
    <n v="4"/>
    <n v="1"/>
    <n v="5.6"/>
    <n v="59.172416108151211"/>
    <n v="133.13793624334022"/>
    <n v="147.93104027037802"/>
    <n v="59.172416108151211"/>
    <x v="7"/>
    <n v="82.841382551411684"/>
    <s v="Show imagines with the impact of food and packaging waste"/>
    <m/>
    <m/>
    <m/>
    <m/>
    <m/>
    <m/>
    <m/>
    <m/>
  </r>
  <r>
    <s v="Eurocrea Merchant 32"/>
    <x v="1"/>
    <s v="Italian"/>
    <x v="0"/>
    <x v="1"/>
    <s v="Eurocrea Merchant"/>
    <n v="3"/>
    <n v="6"/>
    <n v="8"/>
    <n v="10"/>
    <n v="10"/>
    <n v="9"/>
    <n v="8.6"/>
    <n v="88.758624162226823"/>
    <n v="118.34483221630242"/>
    <n v="147.93104027037802"/>
    <n v="147.93104027037802"/>
    <x v="4"/>
    <n v="127.2206946325251"/>
    <s v="BLOG"/>
    <m/>
    <m/>
    <s v="Street demonstration"/>
    <m/>
    <m/>
    <s v="Go on TV"/>
    <m/>
    <m/>
  </r>
  <r>
    <s v="Eurocrea Merchant 33"/>
    <x v="2"/>
    <s v="Italian"/>
    <x v="0"/>
    <x v="1"/>
    <s v="Eurocrea Merchant"/>
    <n v="3"/>
    <n v="7"/>
    <n v="6"/>
    <n v="9"/>
    <n v="10"/>
    <n v="10"/>
    <n v="8.4"/>
    <n v="103.55172818926462"/>
    <n v="88.758624162226823"/>
    <n v="133.13793624334022"/>
    <n v="147.93104027037802"/>
    <x v="1"/>
    <n v="124.26207382711755"/>
    <s v="TV and newspapers"/>
    <n v="10"/>
    <n v="147.93104027037802"/>
    <m/>
    <m/>
    <m/>
    <m/>
    <m/>
    <m/>
  </r>
  <r>
    <s v="Eurocrea Merchant 34"/>
    <x v="2"/>
    <s v="Italian"/>
    <x v="0"/>
    <x v="1"/>
    <s v="Eurocrea Merchant"/>
    <n v="3"/>
    <n v="9"/>
    <n v="9"/>
    <n v="3"/>
    <n v="10"/>
    <n v="0"/>
    <n v="6.2"/>
    <n v="133.13793624334022"/>
    <n v="133.13793624334022"/>
    <n v="44.379312081113412"/>
    <n v="147.93104027037802"/>
    <x v="8"/>
    <n v="91.717244967634386"/>
    <s v="Give leftovers to charities"/>
    <n v="10"/>
    <n v="147.93104027037802"/>
    <s v="Blog"/>
    <n v="10"/>
    <n v="147.93104027037802"/>
    <s v="street demonstration"/>
    <n v="9"/>
    <n v="133.13793624334022"/>
  </r>
  <r>
    <s v="Eurocrea Merchant 35"/>
    <x v="1"/>
    <s v="Italian"/>
    <x v="0"/>
    <x v="0"/>
    <s v="Eurocrea Merchant"/>
    <n v="3"/>
    <n v="10"/>
    <n v="9"/>
    <n v="8"/>
    <n v="7"/>
    <n v="9"/>
    <n v="8.6"/>
    <n v="147.93104027037802"/>
    <n v="133.13793624334022"/>
    <n v="118.34483221630242"/>
    <n v="103.55172818926462"/>
    <x v="4"/>
    <n v="127.2206946325251"/>
    <m/>
    <m/>
    <m/>
    <m/>
    <m/>
    <m/>
    <m/>
    <m/>
    <m/>
  </r>
  <r>
    <s v="Eurocrea Merchant 36"/>
    <x v="2"/>
    <s v="Italian"/>
    <x v="0"/>
    <x v="1"/>
    <s v="Eurocrea Merchant"/>
    <n v="1"/>
    <n v="7"/>
    <n v="6"/>
    <n v="4"/>
    <n v="5"/>
    <n v="6"/>
    <n v="5.6"/>
    <n v="103.55172818926462"/>
    <n v="88.758624162226823"/>
    <n v="59.172416108151211"/>
    <n v="73.96552013518901"/>
    <x v="9"/>
    <n v="82.841382551411698"/>
    <s v="street demonstration"/>
    <m/>
    <m/>
    <s v="daily actions to prevent food and packaging waste"/>
    <m/>
    <m/>
    <s v="raise awareness about the topic"/>
    <m/>
    <m/>
  </r>
  <r>
    <s v="Eurocrea Merchant 37"/>
    <x v="1"/>
    <s v="Italian"/>
    <x v="0"/>
    <x v="0"/>
    <s v="Eurocrea Merchant"/>
    <n v="2"/>
    <n v="9"/>
    <n v="8"/>
    <n v="7"/>
    <n v="9"/>
    <n v="7"/>
    <n v="8"/>
    <n v="133.13793624334022"/>
    <n v="118.34483221630242"/>
    <n v="103.55172818926462"/>
    <n v="133.13793624334022"/>
    <x v="2"/>
    <n v="118.34483221630244"/>
    <s v="Donate food to the ones that do not have"/>
    <m/>
    <m/>
    <m/>
    <m/>
    <m/>
    <m/>
    <m/>
    <m/>
  </r>
  <r>
    <s v="Eurocrea Merchant 38"/>
    <x v="1"/>
    <s v="Italian"/>
    <x v="0"/>
    <x v="1"/>
    <s v="Eurocrea Merchant"/>
    <n v="4"/>
    <n v="8"/>
    <n v="6"/>
    <n v="8"/>
    <n v="9"/>
    <n v="10"/>
    <n v="8.1999999999999993"/>
    <n v="118.34483221630242"/>
    <n v="88.758624162226823"/>
    <n v="118.34483221630242"/>
    <n v="133.13793624334022"/>
    <x v="1"/>
    <n v="121.30345302170997"/>
    <s v="Re-eat leatovers"/>
    <m/>
    <m/>
    <s v="Put the leftover in the frige"/>
    <m/>
    <m/>
    <s v="Doggy bag at the restaurant"/>
    <m/>
    <m/>
  </r>
  <r>
    <s v="Eurocrea Merchant 39"/>
    <x v="2"/>
    <s v="Italian"/>
    <x v="0"/>
    <x v="0"/>
    <s v="Eurocrea Merchant"/>
    <n v="4"/>
    <n v="10"/>
    <n v="9"/>
    <n v="10"/>
    <n v="9.5"/>
    <n v="8.5"/>
    <n v="9.4"/>
    <n v="147.93104027037802"/>
    <n v="133.13793624334022"/>
    <n v="147.93104027037802"/>
    <n v="140.53448825685913"/>
    <x v="3"/>
    <n v="139.05517785415535"/>
    <s v="Re-eat leatovers"/>
    <m/>
    <m/>
    <s v="Eliminate the packaging "/>
    <m/>
    <m/>
    <s v="organize an awareness campaign "/>
    <m/>
    <m/>
  </r>
  <r>
    <s v="PLATON 1"/>
    <x v="1"/>
    <s v="Greek"/>
    <x v="1"/>
    <x v="0"/>
    <s v="PLATON"/>
    <n v="1"/>
    <n v="10"/>
    <n v="8"/>
    <n v="6"/>
    <n v="7"/>
    <n v="9"/>
    <n v="8"/>
    <n v="147.93104027037802"/>
    <n v="118.34483221630242"/>
    <n v="88.758624162226823"/>
    <n v="103.55172818926462"/>
    <x v="4"/>
    <n v="118.34483221630244"/>
    <m/>
    <m/>
    <m/>
    <m/>
    <m/>
    <m/>
    <m/>
    <m/>
    <m/>
  </r>
  <r>
    <s v="PLATON 2"/>
    <x v="2"/>
    <s v="Greek"/>
    <x v="1"/>
    <x v="0"/>
    <s v="PLATON"/>
    <n v="1"/>
    <n v="9"/>
    <n v="7"/>
    <n v="10"/>
    <n v="8"/>
    <n v="6"/>
    <n v="8"/>
    <n v="133.13793624334022"/>
    <n v="103.55172818926462"/>
    <n v="147.93104027037802"/>
    <n v="118.34483221630242"/>
    <x v="9"/>
    <n v="118.34483221630242"/>
    <m/>
    <m/>
    <m/>
    <m/>
    <m/>
    <m/>
    <m/>
    <m/>
    <m/>
  </r>
  <r>
    <s v="PLATON 3"/>
    <x v="1"/>
    <s v="Greek"/>
    <x v="1"/>
    <x v="0"/>
    <s v="PLATON"/>
    <n v="1"/>
    <n v="5"/>
    <n v="8"/>
    <n v="9"/>
    <n v="10"/>
    <n v="7"/>
    <n v="7.8"/>
    <n v="73.96552013518901"/>
    <n v="118.34483221630242"/>
    <n v="133.13793624334022"/>
    <n v="147.93104027037802"/>
    <x v="2"/>
    <n v="115.38621141089486"/>
    <m/>
    <m/>
    <m/>
    <m/>
    <m/>
    <m/>
    <m/>
    <m/>
    <m/>
  </r>
  <r>
    <s v="PLATON 4"/>
    <x v="1"/>
    <s v="Greek"/>
    <x v="1"/>
    <x v="1"/>
    <s v="PLATON"/>
    <n v="1"/>
    <n v="9"/>
    <n v="5"/>
    <n v="8"/>
    <n v="10"/>
    <n v="7"/>
    <n v="7.8"/>
    <n v="133.13793624334022"/>
    <n v="73.96552013518901"/>
    <n v="118.34483221630242"/>
    <n v="147.93104027037802"/>
    <x v="2"/>
    <n v="115.38621141089486"/>
    <m/>
    <m/>
    <m/>
    <m/>
    <m/>
    <m/>
    <m/>
    <m/>
    <m/>
  </r>
  <r>
    <s v="PLATON 5"/>
    <x v="1"/>
    <s v="Greek"/>
    <x v="1"/>
    <x v="1"/>
    <s v="PLATON"/>
    <n v="1"/>
    <n v="8"/>
    <n v="6"/>
    <n v="9"/>
    <n v="10"/>
    <n v="7"/>
    <n v="8"/>
    <n v="118.34483221630242"/>
    <n v="88.758624162226823"/>
    <n v="133.13793624334022"/>
    <n v="147.93104027037802"/>
    <x v="2"/>
    <n v="118.34483221630242"/>
    <m/>
    <m/>
    <m/>
    <m/>
    <m/>
    <m/>
    <m/>
    <m/>
    <m/>
  </r>
  <r>
    <s v="PLATON 6"/>
    <x v="2"/>
    <s v="Greek"/>
    <x v="1"/>
    <x v="0"/>
    <s v="PLATON"/>
    <n v="2"/>
    <n v="10"/>
    <n v="9"/>
    <n v="7"/>
    <n v="8"/>
    <n v="6"/>
    <n v="8"/>
    <n v="147.93104027037802"/>
    <n v="133.13793624334022"/>
    <n v="103.55172818926462"/>
    <n v="118.34483221630242"/>
    <x v="9"/>
    <n v="118.34483221630242"/>
    <m/>
    <m/>
    <m/>
    <m/>
    <m/>
    <m/>
    <m/>
    <m/>
    <m/>
  </r>
  <r>
    <s v="PLATON 7"/>
    <x v="1"/>
    <s v="Greek"/>
    <x v="1"/>
    <x v="0"/>
    <s v="PLATON"/>
    <n v="2"/>
    <n v="9"/>
    <n v="7"/>
    <n v="5"/>
    <n v="10"/>
    <n v="8"/>
    <n v="7.8"/>
    <n v="133.13793624334022"/>
    <n v="103.55172818926462"/>
    <n v="73.96552013518901"/>
    <n v="147.93104027037802"/>
    <x v="10"/>
    <n v="115.38621141089486"/>
    <m/>
    <m/>
    <m/>
    <m/>
    <m/>
    <m/>
    <m/>
    <m/>
    <m/>
  </r>
  <r>
    <s v="PLATON 8"/>
    <x v="1"/>
    <s v="Greek"/>
    <x v="1"/>
    <x v="0"/>
    <s v="PLATON"/>
    <n v="2"/>
    <n v="10"/>
    <n v="7"/>
    <n v="2"/>
    <n v="9"/>
    <n v="6"/>
    <n v="6.8"/>
    <n v="147.93104027037802"/>
    <n v="103.55172818926462"/>
    <n v="29.586208054075605"/>
    <n v="133.13793624334022"/>
    <x v="9"/>
    <n v="100.59310738385707"/>
    <m/>
    <m/>
    <m/>
    <m/>
    <m/>
    <m/>
    <m/>
    <m/>
    <m/>
  </r>
  <r>
    <s v="PLATON 9"/>
    <x v="1"/>
    <s v="Greek"/>
    <x v="1"/>
    <x v="1"/>
    <s v="PLATON"/>
    <n v="2"/>
    <n v="8"/>
    <n v="6"/>
    <n v="7"/>
    <n v="9"/>
    <n v="10"/>
    <n v="8"/>
    <n v="118.34483221630242"/>
    <n v="88.758624162226823"/>
    <n v="103.55172818926462"/>
    <n v="133.13793624334022"/>
    <x v="1"/>
    <n v="118.34483221630242"/>
    <m/>
    <m/>
    <m/>
    <m/>
    <m/>
    <m/>
    <m/>
    <m/>
    <m/>
  </r>
  <r>
    <s v="PLATON 10"/>
    <x v="1"/>
    <s v="Greek"/>
    <x v="1"/>
    <x v="1"/>
    <s v="PLATON"/>
    <n v="2"/>
    <n v="6"/>
    <n v="9"/>
    <n v="8"/>
    <n v="10"/>
    <n v="7"/>
    <n v="8"/>
    <n v="88.758624162226823"/>
    <n v="133.13793624334022"/>
    <n v="118.34483221630242"/>
    <n v="147.93104027037802"/>
    <x v="2"/>
    <n v="118.34483221630242"/>
    <m/>
    <m/>
    <m/>
    <m/>
    <m/>
    <m/>
    <m/>
    <m/>
    <m/>
  </r>
  <r>
    <s v="PLATON 11"/>
    <x v="1"/>
    <s v="Greek"/>
    <x v="1"/>
    <x v="1"/>
    <s v="PLATON"/>
    <n v="3"/>
    <n v="6"/>
    <n v="9"/>
    <n v="8"/>
    <n v="10"/>
    <n v="7"/>
    <n v="8"/>
    <n v="88.758624162226823"/>
    <n v="133.13793624334022"/>
    <n v="118.34483221630242"/>
    <n v="147.93104027037802"/>
    <x v="2"/>
    <n v="118.34483221630242"/>
    <m/>
    <m/>
    <m/>
    <m/>
    <m/>
    <m/>
    <m/>
    <m/>
    <m/>
  </r>
  <r>
    <s v="PLATON 12"/>
    <x v="2"/>
    <s v="Greek"/>
    <x v="1"/>
    <x v="1"/>
    <s v="PLATON"/>
    <n v="3"/>
    <n v="6"/>
    <n v="9"/>
    <n v="8"/>
    <n v="10"/>
    <n v="7"/>
    <n v="8"/>
    <n v="88.758624162226823"/>
    <n v="133.13793624334022"/>
    <n v="118.34483221630242"/>
    <n v="147.93104027037802"/>
    <x v="2"/>
    <n v="118.34483221630242"/>
    <m/>
    <m/>
    <m/>
    <m/>
    <m/>
    <m/>
    <m/>
    <m/>
    <m/>
  </r>
  <r>
    <s v="PLATON 13"/>
    <x v="2"/>
    <s v="Greek"/>
    <x v="1"/>
    <x v="1"/>
    <s v="PLATON"/>
    <n v="3"/>
    <n v="5"/>
    <n v="8"/>
    <n v="7"/>
    <n v="9"/>
    <n v="10"/>
    <n v="7.8"/>
    <n v="73.96552013518901"/>
    <n v="118.34483221630242"/>
    <n v="103.55172818926462"/>
    <n v="133.13793624334022"/>
    <x v="1"/>
    <n v="115.38621141089486"/>
    <m/>
    <m/>
    <m/>
    <m/>
    <m/>
    <m/>
    <m/>
    <m/>
    <m/>
  </r>
  <r>
    <s v="PLATON 14"/>
    <x v="1"/>
    <s v="Greek"/>
    <x v="1"/>
    <x v="1"/>
    <s v="PLATON"/>
    <n v="3"/>
    <n v="6"/>
    <n v="9"/>
    <n v="8"/>
    <n v="10"/>
    <n v="7"/>
    <n v="8"/>
    <n v="88.758624162226823"/>
    <n v="133.13793624334022"/>
    <n v="118.34483221630242"/>
    <n v="147.93104027037802"/>
    <x v="2"/>
    <n v="118.34483221630242"/>
    <m/>
    <m/>
    <m/>
    <m/>
    <m/>
    <m/>
    <m/>
    <m/>
    <m/>
  </r>
  <r>
    <s v="PLATON 15"/>
    <x v="1"/>
    <s v="Greek"/>
    <x v="1"/>
    <x v="1"/>
    <s v="PLATON"/>
    <n v="3"/>
    <n v="8"/>
    <n v="7"/>
    <n v="9"/>
    <n v="10"/>
    <n v="6"/>
    <n v="8"/>
    <n v="118.34483221630242"/>
    <n v="103.55172818926462"/>
    <n v="133.13793624334022"/>
    <n v="147.93104027037802"/>
    <x v="9"/>
    <n v="118.34483221630244"/>
    <m/>
    <m/>
    <m/>
    <m/>
    <m/>
    <m/>
    <m/>
    <m/>
    <m/>
  </r>
  <r>
    <s v="PLATON 16"/>
    <x v="1"/>
    <s v="Greek"/>
    <x v="1"/>
    <x v="0"/>
    <s v="PLATON"/>
    <n v="4"/>
    <n v="9"/>
    <n v="7"/>
    <n v="5"/>
    <n v="10"/>
    <n v="8"/>
    <n v="7.8"/>
    <n v="133.13793624334022"/>
    <n v="103.55172818926462"/>
    <n v="73.96552013518901"/>
    <n v="147.93104027037802"/>
    <x v="10"/>
    <n v="115.38621141089486"/>
    <m/>
    <m/>
    <m/>
    <m/>
    <m/>
    <m/>
    <m/>
    <m/>
    <m/>
  </r>
  <r>
    <s v="PLATON 17"/>
    <x v="1"/>
    <s v="Greek"/>
    <x v="1"/>
    <x v="0"/>
    <s v="PLATON"/>
    <n v="4"/>
    <n v="7"/>
    <n v="6"/>
    <n v="9"/>
    <n v="8"/>
    <n v="10"/>
    <n v="8"/>
    <n v="103.55172818926462"/>
    <n v="88.758624162226823"/>
    <n v="133.13793624334022"/>
    <n v="118.34483221630242"/>
    <x v="1"/>
    <n v="118.34483221630242"/>
    <m/>
    <m/>
    <m/>
    <m/>
    <m/>
    <m/>
    <m/>
    <m/>
    <m/>
  </r>
  <r>
    <s v="PLATON 18"/>
    <x v="1"/>
    <s v="Greek"/>
    <x v="1"/>
    <x v="0"/>
    <s v="PLATON"/>
    <n v="4"/>
    <n v="9"/>
    <n v="7"/>
    <n v="5"/>
    <n v="10"/>
    <n v="8"/>
    <n v="7.8"/>
    <n v="133.13793624334022"/>
    <n v="103.55172818926462"/>
    <n v="73.96552013518901"/>
    <n v="147.93104027037802"/>
    <x v="10"/>
    <n v="115.38621141089486"/>
    <m/>
    <m/>
    <m/>
    <m/>
    <m/>
    <m/>
    <m/>
    <m/>
    <m/>
  </r>
  <r>
    <s v="PLATON 19"/>
    <x v="1"/>
    <s v="Greek"/>
    <x v="1"/>
    <x v="1"/>
    <s v="PLATON"/>
    <n v="4"/>
    <n v="6"/>
    <n v="8"/>
    <n v="7"/>
    <n v="9"/>
    <n v="10"/>
    <n v="8"/>
    <n v="88.758624162226823"/>
    <n v="118.34483221630242"/>
    <n v="103.55172818926462"/>
    <n v="133.13793624334022"/>
    <x v="1"/>
    <n v="118.34483221630242"/>
    <m/>
    <m/>
    <m/>
    <m/>
    <m/>
    <m/>
    <m/>
    <m/>
    <m/>
  </r>
  <r>
    <s v="PLATON 20"/>
    <x v="1"/>
    <s v="Greek"/>
    <x v="1"/>
    <x v="0"/>
    <s v="PLATON"/>
    <n v="4"/>
    <n v="8"/>
    <n v="6"/>
    <n v="2"/>
    <n v="10"/>
    <n v="9"/>
    <n v="7"/>
    <n v="118.34483221630242"/>
    <n v="88.758624162226823"/>
    <n v="29.586208054075605"/>
    <n v="147.93104027037802"/>
    <x v="4"/>
    <n v="103.55172818926462"/>
    <m/>
    <m/>
    <m/>
    <m/>
    <m/>
    <m/>
    <m/>
    <m/>
    <m/>
  </r>
  <r>
    <s v="PLATON 21"/>
    <x v="2"/>
    <s v="Greek"/>
    <x v="1"/>
    <x v="0"/>
    <s v="PLATON"/>
    <n v="5"/>
    <n v="9"/>
    <n v="7"/>
    <n v="10"/>
    <n v="8"/>
    <n v="6"/>
    <n v="8"/>
    <n v="133.13793624334022"/>
    <n v="103.55172818926462"/>
    <n v="147.93104027037802"/>
    <n v="118.34483221630242"/>
    <x v="9"/>
    <n v="118.34483221630242"/>
    <m/>
    <m/>
    <m/>
    <m/>
    <m/>
    <m/>
    <m/>
    <m/>
    <m/>
  </r>
  <r>
    <s v="PLATON 22"/>
    <x v="2"/>
    <s v="Greek"/>
    <x v="1"/>
    <x v="0"/>
    <s v="PLATON"/>
    <n v="5"/>
    <n v="10"/>
    <n v="9"/>
    <n v="6"/>
    <n v="8"/>
    <n v="7"/>
    <n v="8"/>
    <n v="147.93104027037802"/>
    <n v="133.13793624334022"/>
    <n v="88.758624162226823"/>
    <n v="118.34483221630242"/>
    <x v="2"/>
    <n v="118.34483221630242"/>
    <m/>
    <m/>
    <m/>
    <m/>
    <m/>
    <m/>
    <m/>
    <m/>
    <m/>
  </r>
  <r>
    <s v="PLATON 23"/>
    <x v="2"/>
    <s v="Greek"/>
    <x v="1"/>
    <x v="1"/>
    <s v="PLATON"/>
    <n v="5"/>
    <n v="6"/>
    <n v="7"/>
    <n v="10"/>
    <n v="8"/>
    <n v="9"/>
    <n v="8"/>
    <n v="88.758624162226823"/>
    <n v="103.55172818926462"/>
    <n v="147.93104027037802"/>
    <n v="118.34483221630242"/>
    <x v="4"/>
    <n v="118.34483221630244"/>
    <m/>
    <m/>
    <m/>
    <m/>
    <m/>
    <m/>
    <m/>
    <m/>
    <m/>
  </r>
  <r>
    <s v="PLATON 24"/>
    <x v="2"/>
    <s v="Greek"/>
    <x v="1"/>
    <x v="1"/>
    <s v="PLATON"/>
    <n v="5"/>
    <n v="9"/>
    <n v="6"/>
    <n v="10"/>
    <n v="7"/>
    <n v="8"/>
    <n v="8"/>
    <n v="133.13793624334022"/>
    <n v="88.758624162226823"/>
    <n v="147.93104027037802"/>
    <n v="103.55172818926462"/>
    <x v="10"/>
    <n v="118.34483221630242"/>
    <m/>
    <m/>
    <m/>
    <m/>
    <m/>
    <m/>
    <m/>
    <m/>
    <m/>
  </r>
  <r>
    <s v="PLATON 25"/>
    <x v="2"/>
    <s v="Greek"/>
    <x v="1"/>
    <x v="1"/>
    <s v="PLATON"/>
    <n v="5"/>
    <n v="9"/>
    <n v="8"/>
    <n v="10"/>
    <n v="7"/>
    <n v="6"/>
    <n v="8"/>
    <n v="133.13793624334022"/>
    <n v="118.34483221630242"/>
    <n v="147.93104027037802"/>
    <n v="103.55172818926462"/>
    <x v="9"/>
    <n v="118.34483221630242"/>
    <m/>
    <m/>
    <m/>
    <m/>
    <m/>
    <m/>
    <m/>
    <m/>
    <m/>
  </r>
  <r>
    <s v="PLATON 26"/>
    <x v="2"/>
    <s v="Greek"/>
    <x v="1"/>
    <x v="0"/>
    <s v="PLATON"/>
    <n v="6"/>
    <n v="7"/>
    <n v="10"/>
    <n v="6"/>
    <n v="9"/>
    <n v="5"/>
    <n v="7.4"/>
    <n v="103.55172818926462"/>
    <n v="147.93104027037802"/>
    <n v="88.758624162226823"/>
    <n v="133.13793624334022"/>
    <x v="11"/>
    <n v="109.46896980007973"/>
    <m/>
    <m/>
    <m/>
    <m/>
    <m/>
    <m/>
    <m/>
    <m/>
    <m/>
  </r>
  <r>
    <s v="PLATON 27"/>
    <x v="2"/>
    <s v="Greek"/>
    <x v="1"/>
    <x v="0"/>
    <s v="PLATON"/>
    <n v="6"/>
    <n v="9"/>
    <n v="8"/>
    <n v="6"/>
    <n v="10"/>
    <n v="5"/>
    <n v="7.6"/>
    <n v="133.13793624334022"/>
    <n v="118.34483221630242"/>
    <n v="88.758624162226823"/>
    <n v="147.93104027037802"/>
    <x v="11"/>
    <n v="112.42759060548728"/>
    <m/>
    <m/>
    <m/>
    <m/>
    <m/>
    <m/>
    <m/>
    <m/>
    <m/>
  </r>
  <r>
    <s v="PLATON 28"/>
    <x v="2"/>
    <s v="Greek"/>
    <x v="1"/>
    <x v="0"/>
    <s v="PLATON"/>
    <n v="6"/>
    <n v="7"/>
    <n v="9"/>
    <n v="6"/>
    <n v="10"/>
    <n v="8"/>
    <n v="8"/>
    <n v="103.55172818926462"/>
    <n v="133.13793624334022"/>
    <n v="88.758624162226823"/>
    <n v="147.93104027037802"/>
    <x v="10"/>
    <n v="118.34483221630242"/>
    <m/>
    <m/>
    <m/>
    <m/>
    <m/>
    <m/>
    <m/>
    <m/>
    <m/>
  </r>
  <r>
    <s v="PLATON 29"/>
    <x v="2"/>
    <s v="Greek"/>
    <x v="1"/>
    <x v="1"/>
    <s v="PLATON"/>
    <n v="6"/>
    <n v="8"/>
    <n v="6"/>
    <n v="7"/>
    <n v="9"/>
    <n v="10"/>
    <n v="8"/>
    <n v="118.34483221630242"/>
    <n v="88.758624162226823"/>
    <n v="103.55172818926462"/>
    <n v="133.13793624334022"/>
    <x v="1"/>
    <n v="118.34483221630242"/>
    <m/>
    <m/>
    <m/>
    <m/>
    <m/>
    <m/>
    <m/>
    <m/>
    <m/>
  </r>
  <r>
    <s v="PLATON 30"/>
    <x v="2"/>
    <s v="Greek"/>
    <x v="1"/>
    <x v="1"/>
    <s v="PLATON"/>
    <n v="6"/>
    <n v="6"/>
    <n v="7"/>
    <n v="10"/>
    <n v="9"/>
    <n v="8"/>
    <n v="8"/>
    <n v="88.758624162226823"/>
    <n v="103.55172818926462"/>
    <n v="147.93104027037802"/>
    <n v="133.13793624334022"/>
    <x v="10"/>
    <n v="118.34483221630242"/>
    <m/>
    <m/>
    <m/>
    <m/>
    <m/>
    <m/>
    <m/>
    <m/>
    <m/>
  </r>
  <r>
    <s v="PLATON 31"/>
    <x v="3"/>
    <s v="Greek"/>
    <x v="1"/>
    <x v="1"/>
    <s v="PLATON"/>
    <n v="7"/>
    <n v="6"/>
    <n v="10"/>
    <n v="7"/>
    <n v="9"/>
    <n v="8"/>
    <n v="8"/>
    <n v="88.758624162226823"/>
    <n v="147.93104027037802"/>
    <n v="103.55172818926462"/>
    <n v="133.13793624334022"/>
    <x v="10"/>
    <n v="118.34483221630242"/>
    <m/>
    <m/>
    <m/>
    <m/>
    <m/>
    <m/>
    <m/>
    <m/>
    <m/>
  </r>
  <r>
    <s v="PLATON 32"/>
    <x v="2"/>
    <s v="Greek"/>
    <x v="1"/>
    <x v="1"/>
    <s v="PLATON"/>
    <n v="7"/>
    <n v="9"/>
    <n v="10"/>
    <n v="7"/>
    <n v="5"/>
    <n v="8"/>
    <n v="7.8"/>
    <n v="133.13793624334022"/>
    <n v="147.93104027037802"/>
    <n v="103.55172818926462"/>
    <n v="73.96552013518901"/>
    <x v="10"/>
    <n v="115.38621141089486"/>
    <m/>
    <m/>
    <m/>
    <m/>
    <m/>
    <m/>
    <m/>
    <m/>
    <m/>
  </r>
  <r>
    <s v="PLATON 33"/>
    <x v="2"/>
    <s v="Greek"/>
    <x v="1"/>
    <x v="1"/>
    <s v="PLATON"/>
    <n v="7"/>
    <n v="6"/>
    <n v="7"/>
    <n v="8"/>
    <n v="10"/>
    <n v="9"/>
    <n v="8"/>
    <n v="88.758624162226823"/>
    <n v="103.55172818926462"/>
    <n v="118.34483221630242"/>
    <n v="147.93104027037802"/>
    <x v="4"/>
    <n v="118.34483221630244"/>
    <m/>
    <m/>
    <m/>
    <m/>
    <m/>
    <m/>
    <m/>
    <m/>
    <m/>
  </r>
  <r>
    <s v="PLATON 34"/>
    <x v="2"/>
    <s v="Greek"/>
    <x v="1"/>
    <x v="1"/>
    <s v="PLATON"/>
    <n v="7"/>
    <n v="8"/>
    <n v="10"/>
    <n v="9"/>
    <n v="6"/>
    <n v="7"/>
    <n v="8"/>
    <n v="118.34483221630242"/>
    <n v="147.93104027037802"/>
    <n v="133.13793624334022"/>
    <n v="88.758624162226823"/>
    <x v="2"/>
    <n v="118.34483221630242"/>
    <m/>
    <m/>
    <m/>
    <m/>
    <m/>
    <m/>
    <m/>
    <m/>
    <m/>
  </r>
  <r>
    <s v="PLATON 35"/>
    <x v="3"/>
    <s v="Greek"/>
    <x v="1"/>
    <x v="1"/>
    <s v="PLATON"/>
    <n v="7"/>
    <n v="6"/>
    <n v="8"/>
    <n v="7"/>
    <n v="4"/>
    <n v="9"/>
    <n v="6.8"/>
    <n v="88.758624162226823"/>
    <n v="118.34483221630242"/>
    <n v="103.55172818926462"/>
    <n v="59.172416108151211"/>
    <x v="4"/>
    <n v="100.59310738385706"/>
    <m/>
    <m/>
    <m/>
    <m/>
    <m/>
    <m/>
    <m/>
    <m/>
    <m/>
  </r>
  <r>
    <s v="PLATON 36"/>
    <x v="2"/>
    <s v="Greek"/>
    <x v="1"/>
    <x v="1"/>
    <s v="PLATON"/>
    <n v="8"/>
    <n v="6"/>
    <n v="7"/>
    <n v="10"/>
    <n v="8"/>
    <n v="9"/>
    <n v="8"/>
    <n v="88.758624162226823"/>
    <n v="103.55172818926462"/>
    <n v="147.93104027037802"/>
    <n v="118.34483221630242"/>
    <x v="4"/>
    <n v="118.34483221630244"/>
    <s v="Demand for the food packaging to be recycable "/>
    <m/>
    <m/>
    <m/>
    <m/>
    <m/>
    <m/>
    <m/>
    <m/>
  </r>
  <r>
    <s v="PLATON 37"/>
    <x v="3"/>
    <s v="Greek"/>
    <x v="1"/>
    <x v="1"/>
    <s v="PLATON"/>
    <n v="8"/>
    <n v="8"/>
    <n v="10"/>
    <n v="9"/>
    <n v="7"/>
    <n v="2"/>
    <n v="7.2"/>
    <n v="118.34483221630242"/>
    <n v="147.93104027037802"/>
    <n v="133.13793624334022"/>
    <n v="103.55172818926462"/>
    <x v="6"/>
    <n v="106.51034899467217"/>
    <m/>
    <m/>
    <m/>
    <m/>
    <m/>
    <m/>
    <m/>
    <m/>
    <m/>
  </r>
  <r>
    <s v="PLATON 38"/>
    <x v="2"/>
    <s v="Greek"/>
    <x v="1"/>
    <x v="1"/>
    <s v="PLATON"/>
    <n v="8"/>
    <n v="7"/>
    <n v="6"/>
    <n v="10"/>
    <n v="8"/>
    <n v="9"/>
    <n v="8"/>
    <n v="103.55172818926462"/>
    <n v="88.758624162226823"/>
    <n v="147.93104027037802"/>
    <n v="118.34483221630242"/>
    <x v="4"/>
    <n v="118.34483221630244"/>
    <m/>
    <m/>
    <m/>
    <m/>
    <m/>
    <m/>
    <m/>
    <m/>
    <m/>
  </r>
  <r>
    <s v="PLATON 39"/>
    <x v="2"/>
    <s v="Greek"/>
    <x v="1"/>
    <x v="0"/>
    <s v="PLATON"/>
    <n v="8"/>
    <n v="9"/>
    <n v="10"/>
    <n v="4"/>
    <n v="8"/>
    <n v="7"/>
    <n v="7.6"/>
    <n v="133.13793624334022"/>
    <n v="147.93104027037802"/>
    <n v="59.172416108151211"/>
    <n v="118.34483221630242"/>
    <x v="2"/>
    <n v="112.42759060548728"/>
    <m/>
    <m/>
    <m/>
    <m/>
    <m/>
    <m/>
    <m/>
    <m/>
    <m/>
  </r>
  <r>
    <s v="PLATON 40"/>
    <x v="2"/>
    <s v="Greek"/>
    <x v="1"/>
    <x v="1"/>
    <s v="PLATON"/>
    <n v="8"/>
    <n v="7"/>
    <n v="10"/>
    <n v="9"/>
    <n v="8"/>
    <n v="6"/>
    <n v="8"/>
    <n v="103.55172818926462"/>
    <n v="147.93104027037802"/>
    <n v="133.13793624334022"/>
    <n v="118.34483221630242"/>
    <x v="9"/>
    <n v="118.34483221630242"/>
    <m/>
    <m/>
    <m/>
    <m/>
    <m/>
    <m/>
    <m/>
    <m/>
    <m/>
  </r>
  <r>
    <s v="PLATON 41"/>
    <x v="4"/>
    <s v="Greek"/>
    <x v="1"/>
    <x v="1"/>
    <s v="PLATON"/>
    <n v="9"/>
    <n v="7"/>
    <n v="8"/>
    <n v="9"/>
    <n v="5"/>
    <n v="6"/>
    <n v="7"/>
    <n v="103.55172818926462"/>
    <n v="118.34483221630242"/>
    <n v="133.13793624334022"/>
    <n v="73.96552013518901"/>
    <x v="9"/>
    <n v="103.55172818926462"/>
    <s v="Commercial"/>
    <n v="10"/>
    <n v="147.93104027037802"/>
    <m/>
    <m/>
    <m/>
    <m/>
    <m/>
    <m/>
  </r>
  <r>
    <s v="PLATON 42"/>
    <x v="5"/>
    <s v="Greek"/>
    <x v="1"/>
    <x v="1"/>
    <s v="PLATON"/>
    <n v="9"/>
    <n v="7"/>
    <n v="8"/>
    <n v="5"/>
    <n v="9"/>
    <n v="6"/>
    <n v="7"/>
    <n v="103.55172818926462"/>
    <n v="118.34483221630242"/>
    <n v="73.96552013518901"/>
    <n v="133.13793624334022"/>
    <x v="9"/>
    <n v="103.55172818926462"/>
    <s v="School subjects based on this issue in order to motivate the children"/>
    <n v="10"/>
    <n v="147.93104027037802"/>
    <m/>
    <m/>
    <m/>
    <m/>
    <m/>
    <m/>
  </r>
  <r>
    <s v="PLATON 43"/>
    <x v="5"/>
    <s v="Greek"/>
    <x v="1"/>
    <x v="0"/>
    <s v="PLATON"/>
    <n v="9"/>
    <n v="6"/>
    <n v="9"/>
    <n v="7"/>
    <n v="5"/>
    <n v="8"/>
    <n v="7"/>
    <n v="88.758624162226823"/>
    <n v="133.13793624334022"/>
    <n v="103.55172818926462"/>
    <n v="73.96552013518901"/>
    <x v="10"/>
    <n v="103.55172818926462"/>
    <s v="to organize school walking activities in order to do litter picking"/>
    <n v="10"/>
    <n v="147.93104027037802"/>
    <m/>
    <m/>
    <m/>
    <m/>
    <m/>
    <m/>
  </r>
  <r>
    <s v="PLATON 44"/>
    <x v="4"/>
    <s v="Greek"/>
    <x v="1"/>
    <x v="0"/>
    <s v="PLATON"/>
    <n v="9"/>
    <n v="4"/>
    <n v="6"/>
    <n v="10"/>
    <n v="9"/>
    <n v="7"/>
    <n v="7.2"/>
    <n v="59.172416108151211"/>
    <n v="88.758624162226823"/>
    <n v="147.93104027037802"/>
    <n v="133.13793624334022"/>
    <x v="2"/>
    <n v="106.51034899467217"/>
    <m/>
    <m/>
    <m/>
    <m/>
    <m/>
    <m/>
    <m/>
    <m/>
    <m/>
  </r>
  <r>
    <s v="PLATON 45"/>
    <x v="4"/>
    <s v="Greek"/>
    <x v="1"/>
    <x v="1"/>
    <s v="PLATON"/>
    <n v="9"/>
    <n v="6"/>
    <n v="10"/>
    <n v="7"/>
    <n v="9"/>
    <n v="5"/>
    <n v="7.4"/>
    <n v="88.758624162226823"/>
    <n v="147.93104027037802"/>
    <n v="103.55172818926462"/>
    <n v="133.13793624334022"/>
    <x v="11"/>
    <n v="109.46896980007973"/>
    <m/>
    <m/>
    <m/>
    <m/>
    <m/>
    <m/>
    <m/>
    <m/>
    <m/>
  </r>
  <r>
    <s v="PLATON 46"/>
    <x v="5"/>
    <s v="Greek"/>
    <x v="1"/>
    <x v="0"/>
    <s v="PLATON"/>
    <n v="10"/>
    <n v="8"/>
    <n v="9"/>
    <n v="7"/>
    <n v="10"/>
    <n v="6"/>
    <n v="8"/>
    <n v="118.34483221630242"/>
    <n v="133.13793624334022"/>
    <n v="103.55172818926462"/>
    <n v="147.93104027037802"/>
    <x v="9"/>
    <n v="118.34483221630244"/>
    <m/>
    <m/>
    <m/>
    <m/>
    <m/>
    <m/>
    <m/>
    <m/>
    <m/>
  </r>
  <r>
    <s v="PLATON 47"/>
    <x v="6"/>
    <s v="Greek"/>
    <x v="1"/>
    <x v="0"/>
    <s v="PLATON"/>
    <n v="10"/>
    <n v="10"/>
    <n v="5"/>
    <n v="6"/>
    <n v="2"/>
    <n v="1"/>
    <n v="4.8"/>
    <n v="147.93104027037802"/>
    <n v="73.96552013518901"/>
    <n v="88.758624162226823"/>
    <n v="29.586208054075605"/>
    <x v="7"/>
    <n v="71.006899329781461"/>
    <m/>
    <m/>
    <m/>
    <m/>
    <m/>
    <m/>
    <m/>
    <m/>
    <m/>
  </r>
  <r>
    <s v="PLATON 48"/>
    <x v="4"/>
    <s v="Greek"/>
    <x v="1"/>
    <x v="0"/>
    <s v="PLATON"/>
    <n v="10"/>
    <n v="10"/>
    <n v="4"/>
    <n v="6"/>
    <n v="2"/>
    <n v="1"/>
    <n v="4.5999999999999996"/>
    <n v="147.93104027037802"/>
    <n v="59.172416108151211"/>
    <n v="88.758624162226823"/>
    <n v="29.586208054075605"/>
    <x v="7"/>
    <n v="68.048278524373899"/>
    <m/>
    <m/>
    <m/>
    <m/>
    <m/>
    <m/>
    <m/>
    <m/>
    <m/>
  </r>
  <r>
    <s v="PLATON 49"/>
    <x v="4"/>
    <s v="Greek"/>
    <x v="1"/>
    <x v="0"/>
    <s v="PLATON"/>
    <n v="10"/>
    <n v="6"/>
    <n v="7"/>
    <n v="9"/>
    <n v="10"/>
    <n v="5"/>
    <n v="7.4"/>
    <n v="88.758624162226823"/>
    <n v="103.55172818926462"/>
    <n v="133.13793624334022"/>
    <n v="147.93104027037802"/>
    <x v="11"/>
    <n v="109.46896980007973"/>
    <s v="place posters in the city"/>
    <n v="4"/>
    <n v="59.172416108151211"/>
    <m/>
    <m/>
    <m/>
    <m/>
    <m/>
    <m/>
  </r>
  <r>
    <s v="PLATON 50"/>
    <x v="4"/>
    <s v="Greek"/>
    <x v="1"/>
    <x v="0"/>
    <s v="PLATON"/>
    <n v="10"/>
    <n v="10"/>
    <n v="8"/>
    <n v="7"/>
    <n v="9"/>
    <n v="6"/>
    <n v="8"/>
    <n v="147.93104027037802"/>
    <n v="118.34483221630242"/>
    <n v="103.55172818926462"/>
    <n v="133.13793624334022"/>
    <x v="9"/>
    <n v="118.34483221630242"/>
    <m/>
    <m/>
    <m/>
    <m/>
    <m/>
    <m/>
    <m/>
    <m/>
    <m/>
  </r>
  <r>
    <s v="PLATON 51"/>
    <x v="4"/>
    <s v="Greek"/>
    <x v="1"/>
    <x v="0"/>
    <s v="PLATON"/>
    <n v="10"/>
    <n v="6"/>
    <n v="7"/>
    <n v="8"/>
    <n v="9"/>
    <n v="10"/>
    <n v="8"/>
    <n v="88.758624162226823"/>
    <n v="103.55172818926462"/>
    <n v="118.34483221630242"/>
    <n v="133.13793624334022"/>
    <x v="1"/>
    <n v="118.34483221630242"/>
    <m/>
    <m/>
    <m/>
    <m/>
    <m/>
    <m/>
    <m/>
    <m/>
    <m/>
  </r>
  <r>
    <s v="SP15 1"/>
    <x v="1"/>
    <s v="Polish "/>
    <x v="2"/>
    <x v="1"/>
    <s v="SP15"/>
    <n v="1"/>
    <n v="4"/>
    <n v="3"/>
    <n v="2"/>
    <n v="8"/>
    <n v="9"/>
    <n v="5.2"/>
    <n v="59.172416108151211"/>
    <n v="44.379312081113412"/>
    <n v="29.586208054075605"/>
    <n v="118.34483221630242"/>
    <x v="4"/>
    <n v="76.924140940596573"/>
    <s v="Go to the shop with a bag"/>
    <n v="10"/>
    <n v="147.93104027037802"/>
    <m/>
    <m/>
    <m/>
    <m/>
    <m/>
    <m/>
  </r>
  <r>
    <s v="SP15 2"/>
    <x v="1"/>
    <s v="Polish "/>
    <x v="2"/>
    <x v="1"/>
    <s v="SP15"/>
    <n v="1"/>
    <n v="1"/>
    <n v="2"/>
    <n v="4"/>
    <n v="6"/>
    <n v="7"/>
    <n v="4"/>
    <n v="14.793104027037803"/>
    <n v="29.586208054075605"/>
    <n v="59.172416108151211"/>
    <n v="88.758624162226823"/>
    <x v="2"/>
    <n v="59.172416108151218"/>
    <s v="making shopping list"/>
    <n v="8"/>
    <n v="118.34483221630242"/>
    <s v="don't buy too much"/>
    <n v="9"/>
    <n v="133.13793624334022"/>
    <s v="don't use plastic bags"/>
    <n v="10"/>
    <n v="147.93104027037802"/>
  </r>
  <r>
    <s v="SP15 3"/>
    <x v="0"/>
    <s v="Polish "/>
    <x v="2"/>
    <x v="0"/>
    <s v="SP15"/>
    <n v="1"/>
    <n v="5"/>
    <n v="4"/>
    <n v="3"/>
    <n v="8"/>
    <n v="9"/>
    <n v="5.8"/>
    <n v="73.96552013518901"/>
    <n v="59.172416108151211"/>
    <n v="44.379312081113412"/>
    <n v="118.34483221630242"/>
    <x v="4"/>
    <n v="85.800003356819261"/>
    <s v="Using reusable water bottle"/>
    <n v="7"/>
    <n v="103.55172818926462"/>
    <s v="don't use plastic bags"/>
    <n v="10"/>
    <n v="147.93104027037802"/>
    <m/>
    <m/>
    <m/>
  </r>
  <r>
    <s v="SP15 4"/>
    <x v="1"/>
    <s v="Polish "/>
    <x v="2"/>
    <x v="0"/>
    <s v="SP15"/>
    <n v="1"/>
    <n v="6"/>
    <n v="5"/>
    <n v="7"/>
    <n v="9"/>
    <n v="8"/>
    <n v="7"/>
    <n v="88.758624162226823"/>
    <n v="73.96552013518901"/>
    <n v="103.55172818926462"/>
    <n v="133.13793624334022"/>
    <x v="10"/>
    <n v="103.55172818926462"/>
    <s v="segregate waste every day"/>
    <n v="10"/>
    <n v="147.93104027037802"/>
    <m/>
    <m/>
    <m/>
    <m/>
    <m/>
    <m/>
  </r>
  <r>
    <s v="SP15 5"/>
    <x v="1"/>
    <s v="Polish "/>
    <x v="2"/>
    <x v="0"/>
    <s v="SP15"/>
    <n v="1"/>
    <n v="6"/>
    <n v="4"/>
    <n v="3"/>
    <n v="7"/>
    <n v="8"/>
    <n v="5.6"/>
    <n v="88.758624162226823"/>
    <n v="59.172416108151211"/>
    <n v="44.379312081113412"/>
    <n v="103.55172818926462"/>
    <x v="10"/>
    <n v="82.841382551411698"/>
    <s v="don't use plastic bags"/>
    <n v="9"/>
    <n v="133.13793624334022"/>
    <s v="use things longer"/>
    <n v="10"/>
    <n v="147.93104027037802"/>
    <s v="take a reusable bag"/>
    <n v="5"/>
    <n v="73.96552013518901"/>
  </r>
  <r>
    <s v="SP15 6"/>
    <x v="2"/>
    <s v="Polish "/>
    <x v="2"/>
    <x v="0"/>
    <s v="SP15"/>
    <n v="1"/>
    <n v="1"/>
    <n v="2"/>
    <n v="4"/>
    <n v="6"/>
    <n v="7"/>
    <n v="4"/>
    <n v="14.793104027037803"/>
    <n v="29.586208054075605"/>
    <n v="59.172416108151211"/>
    <n v="88.758624162226823"/>
    <x v="2"/>
    <n v="59.172416108151218"/>
    <s v="segregate waste every day"/>
    <n v="9"/>
    <n v="133.13793624334022"/>
    <s v="don't buy too much"/>
    <n v="10"/>
    <n v="147.93104027037802"/>
    <s v="build own composte"/>
    <n v="8"/>
    <n v="118.34483221630242"/>
  </r>
  <r>
    <s v="SP15 7"/>
    <x v="0"/>
    <s v="Polish "/>
    <x v="2"/>
    <x v="1"/>
    <s v="SP15"/>
    <n v="1"/>
    <n v="6"/>
    <n v="5"/>
    <n v="3"/>
    <n v="7"/>
    <n v="8"/>
    <n v="5.8"/>
    <n v="88.758624162226823"/>
    <n v="73.96552013518901"/>
    <n v="44.379312081113412"/>
    <n v="103.55172818926462"/>
    <x v="10"/>
    <n v="85.800003356819246"/>
    <s v="using things longer than usual"/>
    <n v="9"/>
    <n v="133.13793624334022"/>
    <m/>
    <m/>
    <m/>
    <m/>
    <m/>
    <m/>
  </r>
  <r>
    <s v="SP15 8"/>
    <x v="2"/>
    <s v="Polish "/>
    <x v="2"/>
    <x v="0"/>
    <s v="SP15"/>
    <n v="1"/>
    <n v="3"/>
    <n v="2"/>
    <n v="1"/>
    <n v="5"/>
    <n v="6"/>
    <n v="3.4"/>
    <n v="44.379312081113412"/>
    <n v="29.586208054075605"/>
    <n v="14.793104027037803"/>
    <n v="73.96552013518901"/>
    <x v="9"/>
    <n v="50.29655369192853"/>
    <s v="have own composte bin"/>
    <n v="7"/>
    <n v="103.55172818926462"/>
    <m/>
    <m/>
    <m/>
    <m/>
    <m/>
    <m/>
  </r>
  <r>
    <s v="SP15 9"/>
    <x v="2"/>
    <s v="Polish "/>
    <x v="2"/>
    <x v="1"/>
    <s v="SP15"/>
    <n v="1"/>
    <n v="6"/>
    <n v="2"/>
    <n v="3"/>
    <n v="4"/>
    <n v="7"/>
    <n v="4.4000000000000004"/>
    <n v="88.758624162226823"/>
    <n v="29.586208054075605"/>
    <n v="44.379312081113412"/>
    <n v="59.172416108151211"/>
    <x v="2"/>
    <n v="65.089657718966322"/>
    <s v="segregate waste every day"/>
    <n v="8"/>
    <n v="118.34483221630242"/>
    <s v="use reusable water bottle"/>
    <n v="5"/>
    <n v="73.96552013518901"/>
    <m/>
    <m/>
    <m/>
  </r>
  <r>
    <s v="SP15 10"/>
    <x v="1"/>
    <s v="Polish "/>
    <x v="2"/>
    <x v="1"/>
    <s v="SP15"/>
    <n v="1"/>
    <n v="1"/>
    <n v="2"/>
    <n v="3"/>
    <n v="4"/>
    <n v="5"/>
    <n v="3"/>
    <n v="14.793104027037803"/>
    <n v="29.586208054075605"/>
    <n v="44.379312081113412"/>
    <n v="59.172416108151211"/>
    <x v="11"/>
    <n v="44.379312081113412"/>
    <s v="make interview on TV"/>
    <n v="6"/>
    <n v="88.758624162226823"/>
    <m/>
    <m/>
    <m/>
    <m/>
    <m/>
    <m/>
  </r>
  <r>
    <s v="SP15 11"/>
    <x v="0"/>
    <s v="Polish "/>
    <x v="2"/>
    <x v="1"/>
    <s v="SP15"/>
    <n v="2"/>
    <n v="4"/>
    <n v="3"/>
    <n v="2"/>
    <n v="7"/>
    <n v="8"/>
    <n v="4.8"/>
    <n v="59.172416108151211"/>
    <n v="44.379312081113412"/>
    <n v="29.586208054075605"/>
    <n v="103.55172818926462"/>
    <x v="10"/>
    <n v="71.006899329781461"/>
    <s v="reading labels"/>
    <n v="10"/>
    <n v="147.93104027037802"/>
    <s v="use reusable water bottle"/>
    <n v="10"/>
    <n v="147.93104027037802"/>
    <m/>
    <m/>
    <m/>
  </r>
  <r>
    <s v="SP15 12"/>
    <x v="1"/>
    <s v="Polish "/>
    <x v="2"/>
    <x v="0"/>
    <s v="SP15"/>
    <n v="2"/>
    <n v="2"/>
    <n v="4"/>
    <n v="7"/>
    <n v="8"/>
    <n v="9"/>
    <n v="6"/>
    <n v="29.586208054075605"/>
    <n v="59.172416108151211"/>
    <n v="103.55172818926462"/>
    <n v="118.34483221630242"/>
    <x v="4"/>
    <n v="88.758624162226823"/>
    <s v="make a videoblog"/>
    <n v="10"/>
    <n v="147.93104027037802"/>
    <m/>
    <m/>
    <m/>
    <m/>
    <m/>
    <m/>
  </r>
  <r>
    <s v="SP15 13"/>
    <x v="2"/>
    <s v="Polish "/>
    <x v="2"/>
    <x v="1"/>
    <s v="SP15"/>
    <n v="2"/>
    <n v="6"/>
    <n v="5"/>
    <n v="7"/>
    <n v="9"/>
    <n v="8"/>
    <n v="7"/>
    <n v="88.758624162226823"/>
    <n v="73.96552013518901"/>
    <n v="103.55172818926462"/>
    <n v="133.13793624334022"/>
    <x v="10"/>
    <n v="103.55172818926462"/>
    <s v="taking a reusable bottle"/>
    <n v="10"/>
    <n v="147.93104027037802"/>
    <m/>
    <m/>
    <m/>
    <m/>
    <m/>
    <m/>
  </r>
  <r>
    <s v="SP15 14"/>
    <x v="2"/>
    <s v="Polish "/>
    <x v="2"/>
    <x v="0"/>
    <s v="SP15"/>
    <n v="2"/>
    <n v="4"/>
    <n v="3"/>
    <n v="2"/>
    <n v="7"/>
    <n v="8"/>
    <n v="4.8"/>
    <n v="59.172416108151211"/>
    <n v="44.379312081113412"/>
    <n v="29.586208054075605"/>
    <n v="103.55172818926462"/>
    <x v="10"/>
    <n v="71.006899329781461"/>
    <s v="don't buy too much"/>
    <n v="10"/>
    <n v="147.93104027037802"/>
    <s v="don't use plastic bags"/>
    <n v="9"/>
    <n v="133.13793624334022"/>
    <s v="read lables"/>
    <n v="5"/>
    <n v="73.96552013518901"/>
  </r>
  <r>
    <s v="SP15 15"/>
    <x v="0"/>
    <s v="Polish "/>
    <x v="2"/>
    <x v="1"/>
    <s v="SP15"/>
    <n v="2"/>
    <n v="3"/>
    <n v="1"/>
    <n v="4"/>
    <n v="7"/>
    <n v="8"/>
    <n v="4.5999999999999996"/>
    <n v="44.379312081113412"/>
    <n v="14.793104027037803"/>
    <n v="59.172416108151211"/>
    <n v="103.55172818926462"/>
    <x v="10"/>
    <n v="68.048278524373899"/>
    <s v="make an interview"/>
    <n v="6"/>
    <n v="88.758624162226823"/>
    <s v="organise meetings"/>
    <n v="5"/>
    <n v="73.96552013518901"/>
    <m/>
    <m/>
    <m/>
  </r>
  <r>
    <s v="SP15 16"/>
    <x v="1"/>
    <s v="Polish"/>
    <x v="2"/>
    <x v="0"/>
    <s v="SP15"/>
    <n v="2"/>
    <n v="3"/>
    <n v="2"/>
    <n v="1"/>
    <n v="4"/>
    <n v="6"/>
    <n v="3.2"/>
    <n v="44.379312081113412"/>
    <n v="29.586208054075605"/>
    <n v="14.793104027037803"/>
    <n v="59.172416108151211"/>
    <x v="9"/>
    <n v="47.337932886520974"/>
    <s v="make an interview"/>
    <n v="5"/>
    <n v="73.96552013518901"/>
    <m/>
    <m/>
    <m/>
    <m/>
    <m/>
    <m/>
  </r>
  <r>
    <s v="SP15 17"/>
    <x v="2"/>
    <s v="Polish "/>
    <x v="2"/>
    <x v="0"/>
    <s v="SP15"/>
    <n v="2"/>
    <n v="2"/>
    <n v="1"/>
    <n v="3"/>
    <n v="5"/>
    <n v="6"/>
    <n v="3.4"/>
    <n v="29.586208054075605"/>
    <n v="14.793104027037803"/>
    <n v="44.379312081113412"/>
    <n v="73.96552013518901"/>
    <x v="9"/>
    <n v="50.29655369192853"/>
    <s v="use rule FiFo"/>
    <n v="7"/>
    <n v="103.55172818926462"/>
    <s v="use a  lunch box at schoo"/>
    <n v="8"/>
    <n v="118.34483221630242"/>
    <m/>
    <m/>
    <m/>
  </r>
  <r>
    <s v="SP15 18"/>
    <x v="1"/>
    <s v="Polish "/>
    <x v="2"/>
    <x v="1"/>
    <s v="SP15"/>
    <n v="2"/>
    <n v="7"/>
    <n v="4"/>
    <n v="8"/>
    <n v="7"/>
    <n v="9"/>
    <n v="7"/>
    <n v="103.55172818926462"/>
    <n v="59.172416108151211"/>
    <n v="118.34483221630242"/>
    <n v="103.55172818926462"/>
    <x v="4"/>
    <n v="103.55172818926462"/>
    <s v="reusable shopping bag"/>
    <n v="6"/>
    <n v="88.758624162226823"/>
    <m/>
    <m/>
    <m/>
    <m/>
    <m/>
    <m/>
  </r>
  <r>
    <s v="SP15 19"/>
    <x v="1"/>
    <s v="Polish "/>
    <x v="2"/>
    <x v="1"/>
    <s v="SP15"/>
    <n v="2"/>
    <n v="3"/>
    <n v="2"/>
    <n v="1"/>
    <n v="6"/>
    <n v="7"/>
    <n v="3.8"/>
    <n v="44.379312081113412"/>
    <n v="29.586208054075605"/>
    <n v="14.793104027037803"/>
    <n v="88.758624162226823"/>
    <x v="2"/>
    <n v="56.213795302743655"/>
    <s v="use things longer"/>
    <n v="9"/>
    <n v="133.13793624334022"/>
    <s v="use only reusable bags"/>
    <n v="8"/>
    <n v="118.34483221630242"/>
    <s v="use the same bottle"/>
    <n v="10"/>
    <n v="147.93104027037802"/>
  </r>
  <r>
    <s v="SP15 20"/>
    <x v="2"/>
    <s v="Polish"/>
    <x v="2"/>
    <x v="1"/>
    <s v="SP15"/>
    <n v="3"/>
    <n v="6"/>
    <n v="5"/>
    <n v="6"/>
    <n v="8"/>
    <n v="9"/>
    <n v="6.8"/>
    <n v="88.758624162226823"/>
    <n v="73.96552013518901"/>
    <n v="88.758624162226823"/>
    <n v="118.34483221630242"/>
    <x v="4"/>
    <n v="100.59310738385706"/>
    <m/>
    <m/>
    <m/>
    <m/>
    <m/>
    <m/>
    <m/>
    <m/>
    <m/>
  </r>
  <r>
    <s v="SP15 21"/>
    <x v="1"/>
    <s v="Polish "/>
    <x v="2"/>
    <x v="0"/>
    <s v="SP15"/>
    <n v="3"/>
    <n v="4"/>
    <n v="3"/>
    <n v="2"/>
    <n v="7"/>
    <n v="8"/>
    <n v="4.8"/>
    <n v="59.172416108151211"/>
    <n v="44.379312081113412"/>
    <n v="29.586208054075605"/>
    <n v="103.55172818926462"/>
    <x v="10"/>
    <n v="71.006899329781461"/>
    <s v="use FiFo rule"/>
    <n v="10"/>
    <n v="147.93104027037802"/>
    <s v="don't use plastic bags"/>
    <n v="9"/>
    <n v="133.13793624334022"/>
    <m/>
    <m/>
    <m/>
  </r>
  <r>
    <s v="SP15 22"/>
    <x v="0"/>
    <s v="Polish "/>
    <x v="2"/>
    <x v="1"/>
    <s v="SP15"/>
    <n v="3"/>
    <n v="6"/>
    <n v="5"/>
    <n v="3"/>
    <n v="4"/>
    <n v="9"/>
    <n v="5.4"/>
    <n v="88.758624162226823"/>
    <n v="73.96552013518901"/>
    <n v="44.379312081113412"/>
    <n v="59.172416108151211"/>
    <x v="4"/>
    <n v="79.882761746004135"/>
    <s v="use own shopping bag"/>
    <n v="8"/>
    <n v="118.34483221630242"/>
    <s v="never use plastic bags"/>
    <n v="7"/>
    <n v="103.55172818926462"/>
    <m/>
    <m/>
    <m/>
  </r>
  <r>
    <s v="SP15 23"/>
    <x v="1"/>
    <s v="Polish "/>
    <x v="2"/>
    <x v="0"/>
    <s v="SP15"/>
    <n v="3"/>
    <n v="4"/>
    <n v="3"/>
    <n v="6"/>
    <n v="5"/>
    <n v="7"/>
    <n v="5"/>
    <n v="59.172416108151211"/>
    <n v="44.379312081113412"/>
    <n v="88.758624162226823"/>
    <n v="73.96552013518901"/>
    <x v="2"/>
    <n v="73.96552013518901"/>
    <s v="use reusable water bottle"/>
    <n v="8"/>
    <n v="118.34483221630242"/>
    <s v="always segregate waste "/>
    <n v="9"/>
    <n v="133.13793624334022"/>
    <m/>
    <m/>
    <m/>
  </r>
  <r>
    <s v="SP15 24"/>
    <x v="3"/>
    <s v="Polish "/>
    <x v="2"/>
    <x v="1"/>
    <s v="SP15"/>
    <n v="3"/>
    <n v="3"/>
    <n v="2"/>
    <n v="4"/>
    <n v="5"/>
    <n v="6"/>
    <n v="4"/>
    <n v="44.379312081113412"/>
    <n v="29.586208054075605"/>
    <n v="59.172416108151211"/>
    <n v="73.96552013518901"/>
    <x v="9"/>
    <n v="59.172416108151218"/>
    <m/>
    <m/>
    <m/>
    <m/>
    <m/>
    <m/>
    <m/>
    <m/>
    <m/>
  </r>
  <r>
    <s v="SP15 25"/>
    <x v="0"/>
    <s v="Polish "/>
    <x v="2"/>
    <x v="0"/>
    <s v="SP15"/>
    <n v="3"/>
    <n v="6"/>
    <n v="7"/>
    <n v="8"/>
    <n v="9"/>
    <n v="10"/>
    <n v="8"/>
    <n v="88.758624162226823"/>
    <n v="103.55172818926462"/>
    <n v="118.34483221630242"/>
    <n v="133.13793624334022"/>
    <x v="1"/>
    <n v="118.34483221630242"/>
    <s v="make a TV interview"/>
    <n v="5"/>
    <n v="73.96552013518901"/>
    <m/>
    <m/>
    <m/>
    <m/>
    <m/>
    <m/>
  </r>
  <r>
    <s v="SP15 26"/>
    <x v="2"/>
    <s v="Polish"/>
    <x v="2"/>
    <x v="0"/>
    <s v="SP15"/>
    <n v="3"/>
    <n v="7"/>
    <n v="4"/>
    <n v="8"/>
    <n v="9"/>
    <n v="10"/>
    <n v="7.6"/>
    <n v="103.55172818926462"/>
    <n v="59.172416108151211"/>
    <n v="118.34483221630242"/>
    <n v="133.13793624334022"/>
    <x v="1"/>
    <n v="112.42759060548728"/>
    <m/>
    <m/>
    <m/>
    <m/>
    <m/>
    <m/>
    <m/>
    <m/>
    <m/>
  </r>
  <r>
    <s v="SP15 27"/>
    <x v="0"/>
    <s v="Polish "/>
    <x v="2"/>
    <x v="1"/>
    <s v="SP15"/>
    <n v="3"/>
    <n v="5"/>
    <n v="4"/>
    <n v="3"/>
    <n v="8"/>
    <n v="9"/>
    <n v="5.8"/>
    <n v="73.96552013518901"/>
    <n v="59.172416108151211"/>
    <n v="44.379312081113412"/>
    <n v="118.34483221630242"/>
    <x v="4"/>
    <n v="85.800003356819261"/>
    <s v="use reusable shopping bags"/>
    <n v="7"/>
    <n v="103.55172818926462"/>
    <m/>
    <m/>
    <m/>
    <m/>
    <m/>
    <m/>
  </r>
  <r>
    <s v="SP15 28"/>
    <x v="2"/>
    <s v="Polish "/>
    <x v="2"/>
    <x v="1"/>
    <s v="SP15"/>
    <n v="3"/>
    <n v="3"/>
    <n v="2"/>
    <n v="8"/>
    <n v="9"/>
    <n v="10"/>
    <n v="6.4"/>
    <n v="44.379312081113412"/>
    <n v="29.586208054075605"/>
    <n v="118.34483221630242"/>
    <n v="133.13793624334022"/>
    <x v="1"/>
    <n v="94.675865773041934"/>
    <s v="organise a community meetin"/>
    <n v="7"/>
    <n v="103.55172818926462"/>
    <m/>
    <m/>
    <m/>
    <m/>
    <m/>
    <m/>
  </r>
  <r>
    <s v="SP15 29"/>
    <x v="1"/>
    <s v="Polish "/>
    <x v="2"/>
    <x v="0"/>
    <s v="SP15"/>
    <n v="3"/>
    <n v="2"/>
    <n v="3"/>
    <n v="7"/>
    <n v="8"/>
    <n v="9"/>
    <n v="5.8"/>
    <n v="29.586208054075605"/>
    <n v="44.379312081113412"/>
    <n v="103.55172818926462"/>
    <n v="118.34483221630242"/>
    <x v="4"/>
    <n v="85.800003356819261"/>
    <m/>
    <m/>
    <m/>
    <m/>
    <m/>
    <m/>
    <m/>
    <m/>
    <m/>
  </r>
  <r>
    <s v="SP15 30"/>
    <x v="0"/>
    <s v="Polish "/>
    <x v="2"/>
    <x v="1"/>
    <s v="SP15"/>
    <n v="3"/>
    <n v="5"/>
    <n v="7"/>
    <n v="8"/>
    <n v="9"/>
    <n v="10"/>
    <n v="7.8"/>
    <n v="73.96552013518901"/>
    <n v="103.55172818926462"/>
    <n v="118.34483221630242"/>
    <n v="133.13793624334022"/>
    <x v="1"/>
    <n v="115.38621141089486"/>
    <s v="make interview on the radio"/>
    <n v="6"/>
    <n v="88.758624162226823"/>
    <s v="print leaflets"/>
    <n v="4"/>
    <n v="59.172416108151211"/>
    <m/>
    <m/>
    <m/>
  </r>
  <r>
    <s v="SP15 31"/>
    <x v="1"/>
    <s v="Polish "/>
    <x v="2"/>
    <x v="0"/>
    <s v="SP15"/>
    <n v="4"/>
    <n v="2"/>
    <n v="4"/>
    <n v="5"/>
    <n v="7"/>
    <n v="8"/>
    <n v="5.2"/>
    <n v="29.586208054075605"/>
    <n v="59.172416108151211"/>
    <n v="73.96552013518901"/>
    <n v="103.55172818926462"/>
    <x v="10"/>
    <n v="76.924140940596573"/>
    <s v="use a composte bin in kitchen"/>
    <n v="10"/>
    <n v="147.93104027037802"/>
    <s v="never use plastic bags"/>
    <n v="9"/>
    <n v="133.13793624334022"/>
    <m/>
    <m/>
    <m/>
  </r>
  <r>
    <s v="SP15 32"/>
    <x v="0"/>
    <s v="Polish "/>
    <x v="2"/>
    <x v="1"/>
    <s v="SP15"/>
    <n v="4"/>
    <n v="4"/>
    <n v="5"/>
    <n v="7"/>
    <n v="8"/>
    <n v="9"/>
    <n v="6.6"/>
    <n v="59.172416108151211"/>
    <n v="73.96552013518901"/>
    <n v="103.55172818926462"/>
    <n v="118.34483221630242"/>
    <x v="4"/>
    <n v="97.634486578449497"/>
    <s v="Using a luch box at school"/>
    <n v="10"/>
    <n v="147.93104027037802"/>
    <m/>
    <m/>
    <m/>
    <m/>
    <m/>
    <m/>
  </r>
  <r>
    <s v="SP15 33"/>
    <x v="1"/>
    <s v="Polish "/>
    <x v="2"/>
    <x v="1"/>
    <s v="SP15"/>
    <n v="4"/>
    <n v="5"/>
    <n v="2"/>
    <n v="1"/>
    <n v="6"/>
    <n v="7"/>
    <n v="4.2"/>
    <n v="73.96552013518901"/>
    <n v="29.586208054075605"/>
    <n v="14.793104027037803"/>
    <n v="88.758624162226823"/>
    <x v="2"/>
    <n v="62.131036913558773"/>
    <s v="using the rule FiFo"/>
    <n v="9"/>
    <n v="133.13793624334022"/>
    <s v="put food into jars"/>
    <n v="10"/>
    <n v="147.93104027037802"/>
    <s v="segregate waste"/>
    <n v="8"/>
    <n v="118.34483221630242"/>
  </r>
  <r>
    <s v="SP15 34"/>
    <x v="0"/>
    <s v="Polish "/>
    <x v="2"/>
    <x v="1"/>
    <s v="SP15"/>
    <n v="4"/>
    <n v="3"/>
    <n v="2"/>
    <n v="4"/>
    <n v="5"/>
    <n v="6"/>
    <n v="4"/>
    <n v="44.379312081113412"/>
    <n v="29.586208054075605"/>
    <n v="59.172416108151211"/>
    <n v="73.96552013518901"/>
    <x v="9"/>
    <n v="59.172416108151218"/>
    <s v="make a videoblog"/>
    <n v="7"/>
    <n v="103.55172818926462"/>
    <m/>
    <m/>
    <m/>
    <m/>
    <m/>
    <m/>
  </r>
  <r>
    <s v="SP15 35"/>
    <x v="0"/>
    <s v="Polish "/>
    <x v="2"/>
    <x v="1"/>
    <s v="SP15"/>
    <n v="4"/>
    <n v="1"/>
    <n v="3"/>
    <n v="4"/>
    <n v="5"/>
    <n v="6"/>
    <n v="3.8"/>
    <n v="14.793104027037803"/>
    <n v="44.379312081113412"/>
    <n v="59.172416108151211"/>
    <n v="73.96552013518901"/>
    <x v="9"/>
    <n v="56.213795302743641"/>
    <s v="make a film"/>
    <n v="8"/>
    <n v="118.34483221630242"/>
    <s v="prepare leaflets"/>
    <n v="9"/>
    <n v="133.13793624334022"/>
    <m/>
    <m/>
    <m/>
  </r>
  <r>
    <s v="SP15 36"/>
    <x v="1"/>
    <s v="Polish "/>
    <x v="2"/>
    <x v="1"/>
    <s v="SP15"/>
    <n v="4"/>
    <n v="3"/>
    <n v="2"/>
    <n v="1"/>
    <n v="6"/>
    <n v="7"/>
    <n v="3.8"/>
    <n v="44.379312081113412"/>
    <n v="29.586208054075605"/>
    <n v="14.793104027037803"/>
    <n v="88.758624162226823"/>
    <x v="2"/>
    <n v="56.213795302743655"/>
    <s v="use own water bottle"/>
    <n v="8"/>
    <n v="118.34483221630242"/>
    <s v="use rule FiFo everyday"/>
    <n v="5"/>
    <n v="73.96552013518901"/>
    <m/>
    <m/>
    <m/>
  </r>
  <r>
    <s v="SP15 37"/>
    <x v="3"/>
    <s v="Polish "/>
    <x v="2"/>
    <x v="1"/>
    <s v="SP15"/>
    <n v="4"/>
    <n v="2"/>
    <n v="4"/>
    <n v="5"/>
    <n v="6"/>
    <n v="7"/>
    <n v="4.8"/>
    <n v="29.586208054075605"/>
    <n v="59.172416108151211"/>
    <n v="73.96552013518901"/>
    <n v="88.758624162226823"/>
    <x v="2"/>
    <n v="71.006899329781461"/>
    <s v="use reusable bottle"/>
    <n v="8"/>
    <n v="118.34483221630242"/>
    <s v="write leaflets"/>
    <n v="9"/>
    <n v="133.13793624334022"/>
    <s v="do thoughtful shopping"/>
    <n v="10"/>
    <n v="147.93104027037802"/>
  </r>
  <r>
    <s v="SP15 38"/>
    <x v="0"/>
    <s v="Polish "/>
    <x v="2"/>
    <x v="0"/>
    <s v="SP15"/>
    <n v="4"/>
    <n v="4"/>
    <n v="2"/>
    <n v="5"/>
    <n v="6"/>
    <n v="7"/>
    <n v="4.8"/>
    <n v="59.172416108151211"/>
    <n v="29.586208054075605"/>
    <n v="73.96552013518901"/>
    <n v="88.758624162226823"/>
    <x v="2"/>
    <n v="71.006899329781461"/>
    <m/>
    <m/>
    <m/>
    <m/>
    <m/>
    <m/>
    <m/>
    <m/>
    <m/>
  </r>
  <r>
    <s v="SP15 39"/>
    <x v="0"/>
    <s v="Polish "/>
    <x v="2"/>
    <x v="1"/>
    <s v="SP15"/>
    <n v="4"/>
    <n v="1"/>
    <n v="2"/>
    <n v="4"/>
    <n v="6"/>
    <n v="7"/>
    <n v="4"/>
    <n v="14.793104027037803"/>
    <n v="29.586208054075605"/>
    <n v="59.172416108151211"/>
    <n v="88.758624162226823"/>
    <x v="2"/>
    <n v="59.172416108151218"/>
    <s v="segregate waste every day"/>
    <n v="8"/>
    <n v="118.34483221630242"/>
    <s v="use a reusable bags"/>
    <n v="9"/>
    <n v="133.13793624334022"/>
    <s v="use the same bottle"/>
    <n v="10"/>
    <n v="147.93104027037802"/>
  </r>
  <r>
    <s v="SP15 40"/>
    <x v="1"/>
    <s v="Polish "/>
    <x v="2"/>
    <x v="0"/>
    <s v="SP15"/>
    <n v="4"/>
    <n v="6"/>
    <n v="5"/>
    <n v="7"/>
    <n v="9"/>
    <n v="8"/>
    <n v="7"/>
    <n v="88.758624162226823"/>
    <n v="73.96552013518901"/>
    <n v="103.55172818926462"/>
    <n v="133.13793624334022"/>
    <x v="10"/>
    <n v="103.55172818926462"/>
    <s v="use own shopping bag"/>
    <n v="10"/>
    <n v="147.93104027037802"/>
    <s v="use reusable water bottle"/>
    <n v="4"/>
    <n v="59.172416108151211"/>
    <m/>
    <m/>
    <m/>
  </r>
  <r>
    <s v="SP15 41"/>
    <x v="1"/>
    <s v="Polish "/>
    <x v="2"/>
    <x v="1"/>
    <s v="SP15"/>
    <n v="5"/>
    <n v="8"/>
    <n v="4"/>
    <n v="2"/>
    <n v="9"/>
    <n v="10"/>
    <n v="6.6"/>
    <n v="118.34483221630242"/>
    <n v="59.172416108151211"/>
    <n v="29.586208054075605"/>
    <n v="133.13793624334022"/>
    <x v="1"/>
    <n v="97.634486578449497"/>
    <m/>
    <m/>
    <m/>
    <m/>
    <m/>
    <m/>
    <m/>
    <m/>
    <m/>
  </r>
  <r>
    <s v="SP15 42"/>
    <x v="0"/>
    <s v="Polish "/>
    <x v="2"/>
    <x v="0"/>
    <s v="SP15"/>
    <n v="5"/>
    <n v="4"/>
    <n v="5"/>
    <n v="7"/>
    <n v="8"/>
    <n v="9"/>
    <n v="6.6"/>
    <n v="59.172416108151211"/>
    <n v="73.96552013518901"/>
    <n v="103.55172818926462"/>
    <n v="118.34483221630242"/>
    <x v="4"/>
    <n v="97.634486578449497"/>
    <m/>
    <m/>
    <m/>
    <m/>
    <m/>
    <m/>
    <m/>
    <m/>
    <m/>
  </r>
  <r>
    <s v="SP15 43"/>
    <x v="1"/>
    <s v="Polish "/>
    <x v="2"/>
    <x v="1"/>
    <s v="SP15"/>
    <n v="5"/>
    <n v="3"/>
    <n v="4"/>
    <n v="5"/>
    <n v="6"/>
    <n v="7"/>
    <n v="5"/>
    <n v="44.379312081113412"/>
    <n v="59.172416108151211"/>
    <n v="73.96552013518901"/>
    <n v="88.758624162226823"/>
    <x v="2"/>
    <n v="73.96552013518901"/>
    <s v="make a videoblog"/>
    <n v="8"/>
    <n v="118.34483221630242"/>
    <m/>
    <m/>
    <m/>
    <m/>
    <m/>
    <m/>
  </r>
  <r>
    <s v="SP15 44"/>
    <x v="0"/>
    <s v="Polish "/>
    <x v="2"/>
    <x v="0"/>
    <s v="SP15"/>
    <n v="5"/>
    <n v="4"/>
    <n v="3"/>
    <n v="2"/>
    <n v="5"/>
    <n v="6"/>
    <n v="4"/>
    <n v="59.172416108151211"/>
    <n v="44.379312081113412"/>
    <n v="29.586208054075605"/>
    <n v="73.96552013518901"/>
    <x v="9"/>
    <n v="59.172416108151218"/>
    <s v="make leaflets"/>
    <n v="7"/>
    <n v="103.55172818926462"/>
    <s v="organise meetings"/>
    <n v="8"/>
    <n v="118.34483221630242"/>
    <m/>
    <m/>
    <m/>
  </r>
  <r>
    <s v="SP15 45"/>
    <x v="1"/>
    <s v="Polish "/>
    <x v="2"/>
    <x v="1"/>
    <s v="SP15"/>
    <n v="5"/>
    <n v="6"/>
    <n v="5"/>
    <n v="6"/>
    <n v="8"/>
    <n v="9"/>
    <n v="6.8"/>
    <n v="88.758624162226823"/>
    <n v="73.96552013518901"/>
    <n v="88.758624162226823"/>
    <n v="118.34483221630242"/>
    <x v="4"/>
    <n v="100.59310738385706"/>
    <m/>
    <m/>
    <m/>
    <m/>
    <m/>
    <m/>
    <m/>
    <m/>
    <m/>
  </r>
  <r>
    <s v="SP15 46"/>
    <x v="1"/>
    <s v="Polish "/>
    <x v="2"/>
    <x v="0"/>
    <s v="SP15"/>
    <n v="5"/>
    <n v="5"/>
    <n v="4"/>
    <n v="3"/>
    <n v="8"/>
    <n v="9"/>
    <n v="5.8"/>
    <n v="73.96552013518901"/>
    <n v="59.172416108151211"/>
    <n v="44.379312081113412"/>
    <n v="118.34483221630242"/>
    <x v="4"/>
    <n v="85.800003356819261"/>
    <s v="use lunch box at school"/>
    <n v="7"/>
    <n v="103.55172818926462"/>
    <s v="don't buy too much"/>
    <n v="10"/>
    <n v="147.93104027037802"/>
    <m/>
    <m/>
    <m/>
  </r>
  <r>
    <s v="SP15 47"/>
    <x v="2"/>
    <s v="Polish "/>
    <x v="2"/>
    <x v="1"/>
    <s v="SP15"/>
    <n v="5"/>
    <n v="3"/>
    <n v="2"/>
    <n v="5"/>
    <n v="7"/>
    <n v="8"/>
    <n v="5"/>
    <n v="44.379312081113412"/>
    <n v="29.586208054075605"/>
    <n v="73.96552013518901"/>
    <n v="103.55172818926462"/>
    <x v="10"/>
    <n v="73.96552013518901"/>
    <s v="use things longer"/>
    <n v="9"/>
    <n v="133.13793624334022"/>
    <s v="use only reusable bags"/>
    <n v="10"/>
    <n v="147.93104027037802"/>
    <m/>
    <m/>
    <m/>
  </r>
  <r>
    <s v="SP15 48"/>
    <x v="0"/>
    <s v="Polish "/>
    <x v="2"/>
    <x v="1"/>
    <s v="SP15"/>
    <n v="5"/>
    <n v="3"/>
    <n v="2"/>
    <n v="1"/>
    <n v="6"/>
    <n v="7"/>
    <n v="3.8"/>
    <n v="44.379312081113412"/>
    <n v="29.586208054075605"/>
    <n v="14.793104027037803"/>
    <n v="88.758624162226823"/>
    <x v="2"/>
    <n v="56.213795302743655"/>
    <s v="buy less food everyday"/>
    <n v="8"/>
    <n v="118.34483221630242"/>
    <s v="using lunch box at school"/>
    <n v="5"/>
    <n v="73.96552013518901"/>
    <s v="use a composte bin"/>
    <n v="9"/>
    <n v="133.13793624334022"/>
  </r>
  <r>
    <s v="SP15 49"/>
    <x v="2"/>
    <s v="Polish "/>
    <x v="2"/>
    <x v="1"/>
    <s v="SP15"/>
    <n v="5"/>
    <n v="2"/>
    <n v="3"/>
    <n v="4"/>
    <n v="7"/>
    <n v="8"/>
    <n v="4.8"/>
    <n v="29.586208054075605"/>
    <n v="44.379312081113412"/>
    <n v="59.172416108151211"/>
    <n v="103.55172818926462"/>
    <x v="10"/>
    <n v="71.006899329781461"/>
    <s v="use facebook"/>
    <n v="9"/>
    <n v="133.13793624334022"/>
    <s v="make interview on radio"/>
    <n v="10"/>
    <n v="147.93104027037802"/>
    <m/>
    <m/>
    <m/>
  </r>
  <r>
    <s v="SP15 50"/>
    <x v="3"/>
    <s v="Polish "/>
    <x v="2"/>
    <x v="0"/>
    <s v="SP15"/>
    <n v="5"/>
    <n v="4"/>
    <n v="3"/>
    <n v="5"/>
    <n v="7"/>
    <n v="8"/>
    <n v="5.4"/>
    <n v="59.172416108151211"/>
    <n v="44.379312081113412"/>
    <n v="73.96552013518901"/>
    <n v="103.55172818926462"/>
    <x v="10"/>
    <n v="79.882761746004149"/>
    <m/>
    <m/>
    <m/>
    <m/>
    <m/>
    <m/>
    <m/>
    <m/>
    <m/>
  </r>
  <r>
    <s v="SP15 51"/>
    <x v="1"/>
    <s v="Polish "/>
    <x v="2"/>
    <x v="0"/>
    <s v="SP15"/>
    <n v="6"/>
    <n v="4"/>
    <n v="5"/>
    <n v="3"/>
    <n v="6"/>
    <n v="7"/>
    <n v="5"/>
    <n v="59.172416108151211"/>
    <n v="73.96552013518901"/>
    <n v="44.379312081113412"/>
    <n v="88.758624162226823"/>
    <x v="2"/>
    <n v="73.96552013518901"/>
    <s v="Using reusable water bottle"/>
    <n v="8"/>
    <n v="118.34483221630242"/>
    <s v="make a shopping list"/>
    <n v="9"/>
    <n v="133.13793624334022"/>
    <s v="buy what you need"/>
    <n v="10"/>
    <n v="147.93104027037802"/>
  </r>
  <r>
    <s v="SP15 52"/>
    <x v="1"/>
    <s v="Polish "/>
    <x v="2"/>
    <x v="0"/>
    <s v="SP15"/>
    <n v="6"/>
    <n v="8"/>
    <n v="3"/>
    <n v="4"/>
    <n v="9"/>
    <n v="10"/>
    <n v="6.8"/>
    <n v="118.34483221630242"/>
    <n v="44.379312081113412"/>
    <n v="59.172416108151211"/>
    <n v="133.13793624334022"/>
    <x v="1"/>
    <n v="100.59310738385705"/>
    <s v="Buying products in big packagi"/>
    <n v="8"/>
    <n v="118.34483221630242"/>
    <m/>
    <m/>
    <m/>
    <m/>
    <m/>
    <m/>
  </r>
  <r>
    <s v="SP15 53"/>
    <x v="1"/>
    <s v="Polish "/>
    <x v="2"/>
    <x v="0"/>
    <s v="SP15"/>
    <n v="6"/>
    <n v="6"/>
    <n v="5"/>
    <n v="3"/>
    <n v="7"/>
    <n v="8"/>
    <n v="5.8"/>
    <n v="88.758624162226823"/>
    <n v="73.96552013518901"/>
    <n v="44.379312081113412"/>
    <n v="103.55172818926462"/>
    <x v="10"/>
    <n v="85.800003356819246"/>
    <s v="don't buy too much"/>
    <n v="9"/>
    <n v="133.13793624334022"/>
    <s v="use FiFo rule"/>
    <n v="10"/>
    <n v="147.93104027037802"/>
    <s v="use reusable  bag"/>
    <n v="10"/>
    <n v="147.93104027037802"/>
  </r>
  <r>
    <s v="SP15 54"/>
    <x v="0"/>
    <s v="Polish "/>
    <x v="2"/>
    <x v="1"/>
    <s v="SP15"/>
    <n v="6"/>
    <n v="1"/>
    <n v="2"/>
    <n v="3"/>
    <n v="4"/>
    <n v="5"/>
    <n v="3"/>
    <n v="14.793104027037803"/>
    <n v="29.586208054075605"/>
    <n v="44.379312081113412"/>
    <n v="59.172416108151211"/>
    <x v="11"/>
    <n v="44.379312081113412"/>
    <s v="make a film"/>
    <n v="6"/>
    <n v="88.758624162226823"/>
    <s v="Na"/>
    <m/>
    <m/>
    <m/>
    <m/>
    <m/>
  </r>
  <r>
    <s v="SP15 55"/>
    <x v="0"/>
    <s v="Polish "/>
    <x v="2"/>
    <x v="0"/>
    <s v="SP15"/>
    <n v="6"/>
    <n v="6"/>
    <n v="5"/>
    <n v="3"/>
    <n v="7"/>
    <n v="8"/>
    <n v="5.8"/>
    <n v="88.758624162226823"/>
    <n v="73.96552013518901"/>
    <n v="44.379312081113412"/>
    <n v="103.55172818926462"/>
    <x v="10"/>
    <n v="85.800003356819246"/>
    <s v="using own shopping bag"/>
    <n v="9"/>
    <n v="133.13793624334022"/>
    <m/>
    <m/>
    <m/>
    <m/>
    <m/>
    <m/>
  </r>
  <r>
    <s v="SP15 56"/>
    <x v="2"/>
    <s v="Polish "/>
    <x v="2"/>
    <x v="1"/>
    <s v="SP15"/>
    <n v="6"/>
    <n v="3"/>
    <n v="4"/>
    <n v="5"/>
    <n v="6"/>
    <n v="7"/>
    <n v="5"/>
    <n v="44.379312081113412"/>
    <n v="59.172416108151211"/>
    <n v="73.96552013518901"/>
    <n v="88.758624162226823"/>
    <x v="2"/>
    <n v="73.96552013518901"/>
    <s v="make a shopping list"/>
    <n v="8"/>
    <n v="118.34483221630242"/>
    <s v="meet with community"/>
    <n v="9"/>
    <n v="133.13793624334022"/>
    <m/>
    <m/>
    <m/>
  </r>
  <r>
    <s v="SP15 57"/>
    <x v="0"/>
    <s v="Polish "/>
    <x v="2"/>
    <x v="1"/>
    <s v="SP15"/>
    <n v="6"/>
    <n v="4"/>
    <n v="3"/>
    <n v="6"/>
    <n v="7"/>
    <n v="8"/>
    <n v="5.6"/>
    <n v="59.172416108151211"/>
    <n v="44.379312081113412"/>
    <n v="88.758624162226823"/>
    <n v="103.55172818926462"/>
    <x v="10"/>
    <n v="82.841382551411698"/>
    <s v="talk with people"/>
    <n v="9"/>
    <n v="133.13793624334022"/>
    <s v="make a videoblog"/>
    <n v="10"/>
    <n v="147.93104027037802"/>
    <m/>
    <m/>
    <m/>
  </r>
  <r>
    <s v="SP15 58"/>
    <x v="1"/>
    <s v="Polish"/>
    <x v="2"/>
    <x v="0"/>
    <s v="SP15"/>
    <n v="6"/>
    <n v="8"/>
    <n v="4"/>
    <n v="3"/>
    <n v="9"/>
    <n v="10"/>
    <n v="6.8"/>
    <n v="118.34483221630242"/>
    <n v="59.172416108151211"/>
    <n v="44.379312081113412"/>
    <n v="133.13793624334022"/>
    <x v="1"/>
    <n v="100.59310738385707"/>
    <s v="Using reusable water bottle"/>
    <n v="7"/>
    <n v="103.55172818926462"/>
    <m/>
    <m/>
    <m/>
    <m/>
    <m/>
    <m/>
  </r>
  <r>
    <s v="SP15 59"/>
    <x v="1"/>
    <s v="Polish "/>
    <x v="2"/>
    <x v="0"/>
    <s v="SP15"/>
    <n v="6"/>
    <n v="3"/>
    <n v="2"/>
    <n v="1"/>
    <n v="6"/>
    <n v="7"/>
    <n v="3.8"/>
    <n v="44.379312081113412"/>
    <n v="29.586208054075605"/>
    <n v="14.793104027037803"/>
    <n v="88.758624162226823"/>
    <x v="2"/>
    <n v="56.213795302743655"/>
    <s v="read lables"/>
    <n v="9"/>
    <n v="133.13793624334022"/>
    <s v="don't use plastic bags"/>
    <n v="10"/>
    <n v="147.93104027037802"/>
    <m/>
    <m/>
    <m/>
  </r>
  <r>
    <s v="SP15 60"/>
    <x v="2"/>
    <s v="Polish "/>
    <x v="2"/>
    <x v="0"/>
    <s v="SP15"/>
    <n v="6"/>
    <n v="6"/>
    <n v="5"/>
    <n v="6"/>
    <n v="8"/>
    <n v="9"/>
    <n v="6.8"/>
    <n v="88.758624162226823"/>
    <n v="73.96552013518901"/>
    <n v="88.758624162226823"/>
    <n v="118.34483221630242"/>
    <x v="4"/>
    <n v="100.59310738385706"/>
    <s v="making shopping list"/>
    <n v="7"/>
    <n v="103.55172818926462"/>
    <s v="have own composte bin"/>
    <n v="10"/>
    <n v="147.93104027037802"/>
    <m/>
    <m/>
    <m/>
  </r>
  <r>
    <s v="FBO 1"/>
    <x v="7"/>
    <s v="Polish"/>
    <x v="2"/>
    <x v="0"/>
    <s v="FBO"/>
    <n v="1"/>
    <n v="5"/>
    <n v="1"/>
    <n v="2"/>
    <n v="4"/>
    <n v="3"/>
    <n v="3"/>
    <n v="73.96552013518901"/>
    <n v="14.793104027037803"/>
    <n v="29.586208054075605"/>
    <n v="59.172416108151211"/>
    <x v="5"/>
    <n v="44.379312081113412"/>
    <m/>
    <m/>
    <m/>
    <m/>
    <m/>
    <m/>
    <m/>
    <m/>
    <m/>
  </r>
  <r>
    <s v="FBO 2"/>
    <x v="5"/>
    <s v="Polish"/>
    <x v="2"/>
    <x v="0"/>
    <s v="FBO"/>
    <n v="4"/>
    <n v="5"/>
    <n v="5"/>
    <n v="3"/>
    <n v="2"/>
    <n v="1"/>
    <n v="3.2"/>
    <n v="73.96552013518901"/>
    <n v="73.96552013518901"/>
    <n v="44.379312081113412"/>
    <n v="29.586208054075605"/>
    <x v="7"/>
    <n v="47.33793288652096"/>
    <m/>
    <m/>
    <m/>
    <m/>
    <m/>
    <m/>
    <m/>
    <m/>
    <m/>
  </r>
  <r>
    <s v="FBO 3"/>
    <x v="5"/>
    <s v="Polish"/>
    <x v="2"/>
    <x v="1"/>
    <s v="FBO"/>
    <n v="6"/>
    <n v="6"/>
    <n v="5"/>
    <n v="4"/>
    <n v="3"/>
    <n v="2"/>
    <n v="4"/>
    <n v="88.758624162226823"/>
    <n v="73.96552013518901"/>
    <n v="59.172416108151211"/>
    <n v="44.379312081113412"/>
    <x v="6"/>
    <n v="59.172416108151211"/>
    <m/>
    <m/>
    <m/>
    <m/>
    <m/>
    <m/>
    <m/>
    <m/>
    <m/>
  </r>
  <r>
    <s v="FBO 4"/>
    <x v="5"/>
    <s v="Polish"/>
    <x v="2"/>
    <x v="1"/>
    <s v="FBO"/>
    <n v="1"/>
    <n v="6"/>
    <n v="5"/>
    <n v="4"/>
    <n v="3"/>
    <n v="2"/>
    <n v="4"/>
    <n v="88.758624162226823"/>
    <n v="73.96552013518901"/>
    <n v="59.172416108151211"/>
    <n v="44.379312081113412"/>
    <x v="6"/>
    <n v="59.172416108151211"/>
    <m/>
    <m/>
    <m/>
    <m/>
    <m/>
    <m/>
    <m/>
    <m/>
    <m/>
  </r>
  <r>
    <s v="FBO 5"/>
    <x v="5"/>
    <s v="Polish"/>
    <x v="2"/>
    <x v="1"/>
    <s v="FBO"/>
    <n v="6"/>
    <n v="6"/>
    <n v="5"/>
    <n v="4"/>
    <n v="3"/>
    <n v="2"/>
    <n v="4"/>
    <n v="88.758624162226823"/>
    <n v="73.96552013518901"/>
    <n v="59.172416108151211"/>
    <n v="44.379312081113412"/>
    <x v="6"/>
    <n v="59.172416108151211"/>
    <m/>
    <m/>
    <m/>
    <m/>
    <m/>
    <m/>
    <m/>
    <m/>
    <m/>
  </r>
  <r>
    <s v="FBO 6"/>
    <x v="5"/>
    <s v="Polish"/>
    <x v="2"/>
    <x v="1"/>
    <s v="FBO"/>
    <n v="2"/>
    <n v="8"/>
    <n v="6"/>
    <n v="5"/>
    <n v="9"/>
    <n v="9"/>
    <n v="7.4"/>
    <n v="118.34483221630242"/>
    <n v="88.758624162226823"/>
    <n v="73.96552013518901"/>
    <n v="133.13793624334022"/>
    <x v="4"/>
    <n v="109.46896980007973"/>
    <m/>
    <m/>
    <m/>
    <m/>
    <m/>
    <m/>
    <m/>
    <m/>
    <m/>
  </r>
  <r>
    <s v="FBO 7"/>
    <x v="5"/>
    <s v="Polish"/>
    <x v="2"/>
    <x v="1"/>
    <s v="FBO"/>
    <n v="6"/>
    <n v="4"/>
    <n v="5"/>
    <n v="1"/>
    <n v="6"/>
    <n v="8"/>
    <n v="4.8"/>
    <n v="59.172416108151211"/>
    <n v="73.96552013518901"/>
    <n v="14.793104027037803"/>
    <n v="88.758624162226823"/>
    <x v="10"/>
    <n v="71.006899329781461"/>
    <m/>
    <m/>
    <m/>
    <m/>
    <m/>
    <m/>
    <m/>
    <m/>
    <m/>
  </r>
  <r>
    <s v="FBO 8"/>
    <x v="5"/>
    <s v="Polish"/>
    <x v="2"/>
    <x v="1"/>
    <s v="FBO"/>
    <n v="1"/>
    <n v="10"/>
    <n v="7"/>
    <n v="8"/>
    <n v="6"/>
    <n v="5"/>
    <n v="7.2"/>
    <n v="147.93104027037802"/>
    <n v="103.55172818926462"/>
    <n v="118.34483221630242"/>
    <n v="88.758624162226823"/>
    <x v="11"/>
    <n v="106.51034899467217"/>
    <m/>
    <m/>
    <m/>
    <m/>
    <m/>
    <m/>
    <m/>
    <m/>
    <m/>
  </r>
  <r>
    <s v="FBO 9"/>
    <x v="7"/>
    <s v="Polish"/>
    <x v="2"/>
    <x v="0"/>
    <s v="FBO"/>
    <n v="7"/>
    <n v="2"/>
    <n v="4"/>
    <n v="9"/>
    <n v="6"/>
    <n v="9"/>
    <n v="6"/>
    <n v="29.586208054075605"/>
    <n v="59.172416108151211"/>
    <n v="133.13793624334022"/>
    <n v="88.758624162226823"/>
    <x v="4"/>
    <n v="88.758624162226823"/>
    <m/>
    <m/>
    <m/>
    <m/>
    <m/>
    <m/>
    <m/>
    <m/>
    <m/>
  </r>
  <r>
    <s v="FBO 10"/>
    <x v="7"/>
    <s v="Polish"/>
    <x v="2"/>
    <x v="1"/>
    <s v="FBO"/>
    <n v="6"/>
    <n v="1"/>
    <n v="2"/>
    <n v="3"/>
    <n v="9"/>
    <n v="10"/>
    <n v="5"/>
    <n v="14.793104027037803"/>
    <n v="29.586208054075605"/>
    <n v="44.379312081113412"/>
    <n v="133.13793624334022"/>
    <x v="1"/>
    <n v="73.96552013518901"/>
    <m/>
    <m/>
    <m/>
    <m/>
    <m/>
    <m/>
    <m/>
    <m/>
    <m/>
  </r>
  <r>
    <s v="FBO 11"/>
    <x v="0"/>
    <s v="Polish"/>
    <x v="2"/>
    <x v="1"/>
    <s v="FBO"/>
    <n v="7"/>
    <n v="1"/>
    <n v="7"/>
    <n v="8"/>
    <n v="9"/>
    <n v="10"/>
    <n v="7"/>
    <n v="14.793104027037803"/>
    <n v="103.55172818926462"/>
    <n v="118.34483221630242"/>
    <n v="133.13793624334022"/>
    <x v="1"/>
    <n v="103.55172818926462"/>
    <m/>
    <m/>
    <m/>
    <m/>
    <m/>
    <m/>
    <m/>
    <m/>
    <m/>
  </r>
  <r>
    <s v="FBO 12"/>
    <x v="5"/>
    <s v="Polish"/>
    <x v="2"/>
    <x v="1"/>
    <s v="FBO"/>
    <n v="2"/>
    <n v="5"/>
    <n v="1"/>
    <n v="8"/>
    <n v="5"/>
    <n v="1"/>
    <n v="4"/>
    <n v="73.96552013518901"/>
    <n v="14.793104027037803"/>
    <n v="118.34483221630242"/>
    <n v="73.96552013518901"/>
    <x v="7"/>
    <n v="59.172416108151218"/>
    <m/>
    <m/>
    <m/>
    <m/>
    <m/>
    <m/>
    <m/>
    <m/>
    <m/>
  </r>
  <r>
    <s v="FBO 13"/>
    <x v="7"/>
    <s v="Polish"/>
    <x v="2"/>
    <x v="1"/>
    <s v="FBO"/>
    <n v="6"/>
    <n v="9"/>
    <n v="7"/>
    <n v="3"/>
    <n v="10"/>
    <n v="5"/>
    <n v="6.8"/>
    <n v="133.13793624334022"/>
    <n v="103.55172818926462"/>
    <n v="44.379312081113412"/>
    <n v="147.93104027037802"/>
    <x v="11"/>
    <n v="100.59310738385706"/>
    <m/>
    <m/>
    <m/>
    <m/>
    <m/>
    <m/>
    <m/>
    <m/>
    <m/>
  </r>
  <r>
    <s v="FBO 14"/>
    <x v="5"/>
    <s v="Polish"/>
    <x v="2"/>
    <x v="0"/>
    <s v="FBO"/>
    <n v="7"/>
    <n v="6"/>
    <n v="8"/>
    <n v="7"/>
    <n v="9"/>
    <n v="10"/>
    <n v="8"/>
    <n v="88.758624162226823"/>
    <n v="118.34483221630242"/>
    <n v="103.55172818926462"/>
    <n v="133.13793624334022"/>
    <x v="1"/>
    <n v="118.34483221630242"/>
    <m/>
    <m/>
    <m/>
    <m/>
    <m/>
    <m/>
    <m/>
    <m/>
    <m/>
  </r>
  <r>
    <s v="FBO 15"/>
    <x v="1"/>
    <s v="Polish"/>
    <x v="2"/>
    <x v="1"/>
    <s v="FBO"/>
    <n v="8"/>
    <n v="4"/>
    <n v="1"/>
    <n v="3"/>
    <n v="2"/>
    <n v="5"/>
    <n v="3"/>
    <n v="59.172416108151211"/>
    <n v="14.793104027037803"/>
    <n v="44.379312081113412"/>
    <n v="29.586208054075605"/>
    <x v="11"/>
    <n v="44.379312081113405"/>
    <m/>
    <m/>
    <m/>
    <m/>
    <m/>
    <m/>
    <m/>
    <m/>
    <m/>
  </r>
  <r>
    <s v="FBO 16"/>
    <x v="0"/>
    <s v="Polish"/>
    <x v="2"/>
    <x v="1"/>
    <s v="FBO"/>
    <n v="1"/>
    <n v="1"/>
    <n v="1"/>
    <n v="1"/>
    <n v="2"/>
    <n v="3"/>
    <n v="1.6"/>
    <n v="14.793104027037803"/>
    <n v="14.793104027037803"/>
    <n v="14.793104027037803"/>
    <n v="29.586208054075605"/>
    <x v="5"/>
    <n v="23.668966443260487"/>
    <m/>
    <m/>
    <m/>
    <m/>
    <m/>
    <m/>
    <m/>
    <m/>
    <m/>
  </r>
  <r>
    <s v="FBO 17"/>
    <x v="0"/>
    <s v="Polish"/>
    <x v="2"/>
    <x v="0"/>
    <s v="FBO"/>
    <n v="10"/>
    <n v="7"/>
    <n v="6"/>
    <n v="5"/>
    <n v="7"/>
    <n v="1"/>
    <n v="5.2"/>
    <n v="103.55172818926462"/>
    <n v="88.758624162226823"/>
    <n v="73.96552013518901"/>
    <n v="103.55172818926462"/>
    <x v="7"/>
    <n v="76.924140940596573"/>
    <m/>
    <m/>
    <m/>
    <m/>
    <m/>
    <m/>
    <m/>
    <m/>
    <m/>
  </r>
  <r>
    <s v="FBO 18"/>
    <x v="0"/>
    <s v="Polish"/>
    <x v="2"/>
    <x v="0"/>
    <s v="FBO"/>
    <n v="7"/>
    <n v="6"/>
    <n v="9"/>
    <n v="10"/>
    <n v="6"/>
    <n v="5"/>
    <n v="7.2"/>
    <n v="88.758624162226823"/>
    <n v="133.13793624334022"/>
    <n v="147.93104027037802"/>
    <n v="88.758624162226823"/>
    <x v="11"/>
    <n v="106.51034899467217"/>
    <m/>
    <m/>
    <m/>
    <m/>
    <m/>
    <m/>
    <m/>
    <m/>
    <m/>
  </r>
  <r>
    <s v="FBO 19"/>
    <x v="0"/>
    <s v="Polish"/>
    <x v="2"/>
    <x v="0"/>
    <s v="FBO"/>
    <n v="10"/>
    <n v="6"/>
    <n v="7"/>
    <n v="4"/>
    <n v="3"/>
    <n v="2"/>
    <n v="4.4000000000000004"/>
    <n v="88.758624162226823"/>
    <n v="103.55172818926462"/>
    <n v="59.172416108151211"/>
    <n v="44.379312081113412"/>
    <x v="6"/>
    <n v="65.089657718966336"/>
    <m/>
    <m/>
    <m/>
    <m/>
    <m/>
    <m/>
    <m/>
    <m/>
    <m/>
  </r>
  <r>
    <s v="FBO 20"/>
    <x v="0"/>
    <s v="Polish"/>
    <x v="2"/>
    <x v="0"/>
    <s v="FBO"/>
    <n v="3"/>
    <n v="6"/>
    <n v="1"/>
    <n v="2"/>
    <n v="7"/>
    <n v="5"/>
    <n v="4.2"/>
    <n v="88.758624162226823"/>
    <n v="14.793104027037803"/>
    <n v="29.586208054075605"/>
    <n v="103.55172818926462"/>
    <x v="11"/>
    <n v="62.131036913558773"/>
    <m/>
    <m/>
    <m/>
    <m/>
    <m/>
    <m/>
    <m/>
    <m/>
    <m/>
  </r>
  <r>
    <s v="FBO 21"/>
    <x v="0"/>
    <s v="Polish"/>
    <x v="2"/>
    <x v="1"/>
    <s v="FBO"/>
    <n v="1"/>
    <n v="1"/>
    <n v="10"/>
    <n v="5"/>
    <n v="10"/>
    <n v="1"/>
    <n v="5.4"/>
    <n v="14.793104027037803"/>
    <n v="147.93104027037802"/>
    <n v="73.96552013518901"/>
    <n v="147.93104027037802"/>
    <x v="7"/>
    <n v="79.882761746004135"/>
    <m/>
    <m/>
    <m/>
    <m/>
    <m/>
    <m/>
    <m/>
    <m/>
    <m/>
  </r>
  <r>
    <s v="FBO 22"/>
    <x v="0"/>
    <s v="Polish"/>
    <x v="2"/>
    <x v="1"/>
    <s v="FBO"/>
    <n v="7"/>
    <n v="1"/>
    <n v="1"/>
    <n v="1"/>
    <n v="5"/>
    <n v="6"/>
    <n v="2.8"/>
    <n v="14.793104027037803"/>
    <n v="14.793104027037803"/>
    <n v="14.793104027037803"/>
    <n v="73.96552013518901"/>
    <x v="9"/>
    <n v="41.420691275705849"/>
    <m/>
    <m/>
    <m/>
    <m/>
    <m/>
    <m/>
    <m/>
    <m/>
    <m/>
  </r>
  <r>
    <s v="FBO 23"/>
    <x v="0"/>
    <s v="Polish"/>
    <x v="2"/>
    <x v="1"/>
    <s v="FBO"/>
    <n v="4"/>
    <n v="1"/>
    <n v="1"/>
    <n v="1"/>
    <n v="2"/>
    <n v="5"/>
    <n v="2"/>
    <n v="14.793104027037803"/>
    <n v="14.793104027037803"/>
    <n v="14.793104027037803"/>
    <n v="29.586208054075605"/>
    <x v="11"/>
    <n v="29.586208054075609"/>
    <m/>
    <m/>
    <m/>
    <m/>
    <m/>
    <m/>
    <m/>
    <m/>
    <m/>
  </r>
  <r>
    <s v="FBO 24"/>
    <x v="0"/>
    <s v="Polish"/>
    <x v="2"/>
    <x v="1"/>
    <s v="FBO"/>
    <n v="9"/>
    <n v="1"/>
    <n v="1"/>
    <n v="1"/>
    <n v="2"/>
    <n v="5"/>
    <n v="2"/>
    <n v="14.793104027037803"/>
    <n v="14.793104027037803"/>
    <n v="14.793104027037803"/>
    <n v="29.586208054075605"/>
    <x v="11"/>
    <n v="29.586208054075609"/>
    <m/>
    <m/>
    <m/>
    <m/>
    <m/>
    <m/>
    <m/>
    <m/>
    <m/>
  </r>
  <r>
    <s v="FBO 25"/>
    <x v="0"/>
    <s v="Polish"/>
    <x v="2"/>
    <x v="0"/>
    <s v="FBO"/>
    <n v="8"/>
    <n v="10"/>
    <n v="9"/>
    <n v="1"/>
    <n v="4"/>
    <n v="3"/>
    <n v="5.4"/>
    <n v="147.93104027037802"/>
    <n v="133.13793624334022"/>
    <n v="14.793104027037803"/>
    <n v="59.172416108151211"/>
    <x v="5"/>
    <n v="79.882761746004135"/>
    <m/>
    <m/>
    <m/>
    <m/>
    <m/>
    <m/>
    <m/>
    <m/>
    <m/>
  </r>
  <r>
    <s v="FBO 26"/>
    <x v="0"/>
    <s v="Polish"/>
    <x v="2"/>
    <x v="0"/>
    <s v="FBO"/>
    <n v="3"/>
    <n v="9"/>
    <n v="1"/>
    <n v="9"/>
    <n v="1"/>
    <n v="8"/>
    <n v="5.6"/>
    <n v="133.13793624334022"/>
    <n v="14.793104027037803"/>
    <n v="133.13793624334022"/>
    <n v="14.793104027037803"/>
    <x v="10"/>
    <n v="82.841382551411698"/>
    <m/>
    <m/>
    <m/>
    <m/>
    <m/>
    <m/>
    <m/>
    <m/>
    <m/>
  </r>
  <r>
    <s v="FBO 27"/>
    <x v="4"/>
    <s v="Polish"/>
    <x v="2"/>
    <x v="0"/>
    <s v="FBO"/>
    <n v="3"/>
    <n v="1"/>
    <n v="2"/>
    <n v="3"/>
    <n v="4"/>
    <n v="5"/>
    <n v="3"/>
    <n v="14.793104027037803"/>
    <n v="29.586208054075605"/>
    <n v="44.379312081113412"/>
    <n v="59.172416108151211"/>
    <x v="11"/>
    <n v="44.379312081113412"/>
    <m/>
    <m/>
    <m/>
    <m/>
    <m/>
    <m/>
    <m/>
    <m/>
    <m/>
  </r>
  <r>
    <s v="FBO 28"/>
    <x v="5"/>
    <s v="Polish"/>
    <x v="2"/>
    <x v="1"/>
    <s v="FBO"/>
    <n v="7"/>
    <n v="1"/>
    <n v="2"/>
    <n v="3"/>
    <n v="4"/>
    <n v="10"/>
    <n v="4"/>
    <n v="14.793104027037803"/>
    <n v="29.586208054075605"/>
    <n v="44.379312081113412"/>
    <n v="59.172416108151211"/>
    <x v="1"/>
    <n v="59.172416108151218"/>
    <s v="change a mentality of people"/>
    <m/>
    <m/>
    <m/>
    <m/>
    <m/>
    <m/>
    <m/>
    <m/>
  </r>
  <r>
    <s v="FBO 29"/>
    <x v="5"/>
    <s v="Polish"/>
    <x v="2"/>
    <x v="0"/>
    <s v="FBO"/>
    <n v="2"/>
    <n v="2"/>
    <n v="5"/>
    <n v="7"/>
    <n v="8"/>
    <n v="7"/>
    <n v="5.8"/>
    <n v="29.586208054075605"/>
    <n v="73.96552013518901"/>
    <n v="103.55172818926462"/>
    <n v="118.34483221630242"/>
    <x v="2"/>
    <n v="85.800003356819246"/>
    <s v="news, classifieds in Internet"/>
    <n v="9"/>
    <n v="133.13793624334022"/>
    <s v="news, classifieds in TV"/>
    <n v="10"/>
    <n v="147.93104027037802"/>
    <s v="schools engagement in different actions, eg. collecting garbage in forests, information campaigns"/>
    <n v="9"/>
    <n v="133.13793624334022"/>
  </r>
  <r>
    <s v="FBO 30"/>
    <x v="5"/>
    <s v="Polish"/>
    <x v="2"/>
    <x v="0"/>
    <s v="FBO"/>
    <n v="2"/>
    <n v="7"/>
    <n v="6"/>
    <n v="5"/>
    <n v="10"/>
    <n v="9"/>
    <n v="7.4"/>
    <n v="103.55172818926462"/>
    <n v="88.758624162226823"/>
    <n v="73.96552013518901"/>
    <n v="147.93104027037802"/>
    <x v="4"/>
    <n v="109.46896980007973"/>
    <m/>
    <m/>
    <m/>
    <m/>
    <m/>
    <m/>
    <m/>
    <m/>
    <m/>
  </r>
  <r>
    <s v="FBO 31"/>
    <x v="5"/>
    <s v="Polish"/>
    <x v="2"/>
    <x v="1"/>
    <s v="FBO"/>
    <n v="3"/>
    <n v="1"/>
    <n v="1"/>
    <n v="1"/>
    <n v="5"/>
    <n v="2"/>
    <n v="2"/>
    <n v="14.793104027037803"/>
    <n v="14.793104027037803"/>
    <n v="14.793104027037803"/>
    <n v="73.96552013518901"/>
    <x v="6"/>
    <n v="29.586208054075605"/>
    <m/>
    <m/>
    <m/>
    <m/>
    <m/>
    <m/>
    <m/>
    <m/>
    <m/>
  </r>
  <r>
    <s v="FBO 32"/>
    <x v="5"/>
    <s v="Polish"/>
    <x v="2"/>
    <x v="0"/>
    <s v="FBO"/>
    <n v="7"/>
    <n v="2"/>
    <n v="4"/>
    <n v="5"/>
    <n v="8"/>
    <n v="10"/>
    <n v="5.8"/>
    <n v="29.586208054075605"/>
    <n v="59.172416108151211"/>
    <n v="73.96552013518901"/>
    <n v="118.34483221630242"/>
    <x v="1"/>
    <n v="85.800003356819246"/>
    <m/>
    <m/>
    <m/>
    <m/>
    <m/>
    <m/>
    <m/>
    <m/>
    <m/>
  </r>
  <r>
    <s v="FBO 33"/>
    <x v="5"/>
    <s v="Polish"/>
    <x v="2"/>
    <x v="0"/>
    <s v="FBO"/>
    <n v="2"/>
    <n v="2"/>
    <n v="6"/>
    <n v="4"/>
    <n v="10"/>
    <n v="8"/>
    <n v="6"/>
    <n v="29.586208054075605"/>
    <n v="88.758624162226823"/>
    <n v="59.172416108151211"/>
    <n v="147.93104027037802"/>
    <x v="10"/>
    <n v="88.758624162226809"/>
    <m/>
    <m/>
    <m/>
    <m/>
    <m/>
    <m/>
    <m/>
    <m/>
    <m/>
  </r>
  <r>
    <s v="FBO 34"/>
    <x v="5"/>
    <s v="Polish"/>
    <x v="2"/>
    <x v="0"/>
    <s v="FBO"/>
    <n v="9"/>
    <n v="2"/>
    <n v="7"/>
    <n v="6"/>
    <n v="8"/>
    <n v="10"/>
    <n v="6.6"/>
    <n v="29.586208054075605"/>
    <n v="103.55172818926462"/>
    <n v="88.758624162226823"/>
    <n v="118.34483221630242"/>
    <x v="1"/>
    <n v="97.634486578449497"/>
    <m/>
    <m/>
    <m/>
    <m/>
    <m/>
    <m/>
    <m/>
    <m/>
    <m/>
  </r>
  <r>
    <s v="FBO 35"/>
    <x v="4"/>
    <s v="Polish"/>
    <x v="2"/>
    <x v="0"/>
    <s v="FBO"/>
    <n v="5"/>
    <n v="1"/>
    <n v="1"/>
    <n v="1"/>
    <n v="10"/>
    <n v="5"/>
    <n v="3.6"/>
    <n v="14.793104027037803"/>
    <n v="14.793104027037803"/>
    <n v="14.793104027037803"/>
    <n v="147.93104027037802"/>
    <x v="11"/>
    <n v="53.255174497336085"/>
    <m/>
    <m/>
    <m/>
    <m/>
    <m/>
    <m/>
    <m/>
    <m/>
    <m/>
  </r>
  <r>
    <s v="FBO 36"/>
    <x v="5"/>
    <s v="Polish"/>
    <x v="2"/>
    <x v="1"/>
    <s v="FBO"/>
    <n v="4"/>
    <n v="5"/>
    <n v="5"/>
    <n v="9"/>
    <n v="9"/>
    <n v="10"/>
    <n v="7.6"/>
    <n v="73.96552013518901"/>
    <n v="73.96552013518901"/>
    <n v="133.13793624334022"/>
    <n v="133.13793624334022"/>
    <x v="1"/>
    <n v="112.42759060548728"/>
    <m/>
    <m/>
    <m/>
    <m/>
    <m/>
    <m/>
    <m/>
    <m/>
    <m/>
  </r>
  <r>
    <s v="FBO 37"/>
    <x v="7"/>
    <s v="Polish"/>
    <x v="2"/>
    <x v="0"/>
    <s v="FBO"/>
    <n v="5"/>
    <n v="2"/>
    <n v="3"/>
    <n v="3"/>
    <n v="5"/>
    <n v="4"/>
    <n v="3.4"/>
    <n v="29.586208054075605"/>
    <n v="44.379312081113412"/>
    <n v="44.379312081113412"/>
    <n v="73.96552013518901"/>
    <x v="12"/>
    <n v="50.296553691928537"/>
    <m/>
    <m/>
    <m/>
    <m/>
    <m/>
    <m/>
    <m/>
    <m/>
    <m/>
  </r>
  <r>
    <s v="FBO 38"/>
    <x v="5"/>
    <s v="Polish"/>
    <x v="2"/>
    <x v="1"/>
    <s v="FBO"/>
    <n v="3"/>
    <n v="3"/>
    <n v="4"/>
    <n v="6"/>
    <n v="6"/>
    <n v="5"/>
    <n v="4.8"/>
    <n v="44.379312081113412"/>
    <n v="59.172416108151211"/>
    <n v="88.758624162226823"/>
    <n v="88.758624162226823"/>
    <x v="11"/>
    <n v="71.006899329781461"/>
    <m/>
    <m/>
    <m/>
    <m/>
    <m/>
    <m/>
    <m/>
    <m/>
    <m/>
  </r>
  <r>
    <s v="FBO 39"/>
    <x v="5"/>
    <s v="Polish"/>
    <x v="2"/>
    <x v="1"/>
    <s v="FBO"/>
    <n v="9"/>
    <n v="6"/>
    <n v="7"/>
    <n v="8"/>
    <n v="10"/>
    <n v="9"/>
    <n v="8"/>
    <n v="88.758624162226823"/>
    <n v="103.55172818926462"/>
    <n v="118.34483221630242"/>
    <n v="147.93104027037802"/>
    <x v="4"/>
    <n v="118.34483221630244"/>
    <m/>
    <m/>
    <m/>
    <m/>
    <m/>
    <m/>
    <m/>
    <m/>
    <m/>
  </r>
  <r>
    <s v="FBO 40"/>
    <x v="5"/>
    <s v="Polish"/>
    <x v="2"/>
    <x v="0"/>
    <s v="FBO"/>
    <n v="8"/>
    <n v="6"/>
    <n v="3"/>
    <n v="7"/>
    <n v="5"/>
    <n v="3"/>
    <n v="4.8"/>
    <n v="88.758624162226823"/>
    <n v="44.379312081113412"/>
    <n v="103.55172818926462"/>
    <n v="73.96552013518901"/>
    <x v="5"/>
    <n v="71.006899329781461"/>
    <m/>
    <m/>
    <m/>
    <m/>
    <m/>
    <m/>
    <m/>
    <m/>
    <m/>
  </r>
  <r>
    <s v="FBO 41"/>
    <x v="5"/>
    <s v="Polish"/>
    <x v="2"/>
    <x v="1"/>
    <s v="FBO"/>
    <n v="9"/>
    <n v="6"/>
    <n v="7"/>
    <n v="5"/>
    <n v="8"/>
    <n v="8"/>
    <n v="6.8"/>
    <n v="88.758624162226823"/>
    <n v="103.55172818926462"/>
    <n v="73.96552013518901"/>
    <n v="118.34483221630242"/>
    <x v="10"/>
    <n v="100.59310738385705"/>
    <m/>
    <m/>
    <m/>
    <m/>
    <m/>
    <m/>
    <m/>
    <m/>
    <m/>
  </r>
  <r>
    <s v="FBO 42"/>
    <x v="5"/>
    <s v="Polish"/>
    <x v="2"/>
    <x v="1"/>
    <s v="FBO"/>
    <n v="4"/>
    <n v="5"/>
    <n v="5"/>
    <n v="6"/>
    <n v="7"/>
    <n v="6"/>
    <n v="5.8"/>
    <n v="73.96552013518901"/>
    <n v="73.96552013518901"/>
    <n v="88.758624162226823"/>
    <n v="103.55172818926462"/>
    <x v="9"/>
    <n v="85.800003356819246"/>
    <s v="lessons at the school"/>
    <n v="9"/>
    <n v="133.13793624334022"/>
    <m/>
    <m/>
    <m/>
    <m/>
    <m/>
    <m/>
  </r>
  <r>
    <s v="FBO 43"/>
    <x v="5"/>
    <s v="Polish"/>
    <x v="2"/>
    <x v="1"/>
    <s v="FBO"/>
    <n v="10"/>
    <n v="5"/>
    <n v="2"/>
    <n v="3"/>
    <n v="4"/>
    <n v="5"/>
    <n v="3.8"/>
    <n v="73.96552013518901"/>
    <n v="29.586208054075605"/>
    <n v="44.379312081113412"/>
    <n v="59.172416108151211"/>
    <x v="11"/>
    <n v="56.213795302743655"/>
    <m/>
    <m/>
    <m/>
    <m/>
    <m/>
    <m/>
    <m/>
    <m/>
    <m/>
  </r>
  <r>
    <s v="FBO 44"/>
    <x v="5"/>
    <s v="Polish"/>
    <x v="2"/>
    <x v="0"/>
    <s v="FBO"/>
    <n v="5"/>
    <n v="2"/>
    <n v="1"/>
    <n v="3"/>
    <n v="2"/>
    <n v="1"/>
    <n v="1.8"/>
    <n v="29.586208054075605"/>
    <n v="14.793104027037803"/>
    <n v="44.379312081113412"/>
    <n v="29.586208054075605"/>
    <x v="7"/>
    <n v="26.627587248668043"/>
    <m/>
    <m/>
    <m/>
    <m/>
    <m/>
    <m/>
    <m/>
    <m/>
    <m/>
  </r>
  <r>
    <s v="FBO 45"/>
    <x v="5"/>
    <s v="Polish"/>
    <x v="2"/>
    <x v="1"/>
    <s v="FBO"/>
    <n v="5"/>
    <n v="4"/>
    <n v="6"/>
    <n v="7"/>
    <n v="9"/>
    <n v="3"/>
    <n v="5.8"/>
    <n v="59.172416108151211"/>
    <n v="88.758624162226823"/>
    <n v="103.55172818926462"/>
    <n v="133.13793624334022"/>
    <x v="5"/>
    <n v="85.800003356819261"/>
    <m/>
    <m/>
    <m/>
    <m/>
    <m/>
    <m/>
    <m/>
    <m/>
    <m/>
  </r>
  <r>
    <s v="FBO 46"/>
    <x v="5"/>
    <s v="Polish"/>
    <x v="2"/>
    <x v="1"/>
    <s v="FBO"/>
    <n v="9"/>
    <n v="8"/>
    <n v="9"/>
    <n v="4"/>
    <n v="3"/>
    <n v="4"/>
    <n v="5.6"/>
    <n v="118.34483221630242"/>
    <n v="133.13793624334022"/>
    <n v="59.172416108151211"/>
    <n v="44.379312081113412"/>
    <x v="12"/>
    <n v="82.841382551411698"/>
    <m/>
    <m/>
    <m/>
    <m/>
    <m/>
    <m/>
    <m/>
    <m/>
    <m/>
  </r>
  <r>
    <s v="FBO 47"/>
    <x v="5"/>
    <s v="Uzbekistan"/>
    <x v="2"/>
    <x v="0"/>
    <s v="FBO"/>
    <n v="10"/>
    <n v="2"/>
    <n v="1"/>
    <n v="3"/>
    <n v="7"/>
    <n v="4"/>
    <n v="3.4"/>
    <n v="29.586208054075605"/>
    <n v="14.793104027037803"/>
    <n v="44.379312081113412"/>
    <n v="103.55172818926462"/>
    <x v="12"/>
    <n v="50.296553691928537"/>
    <m/>
    <m/>
    <m/>
    <m/>
    <m/>
    <m/>
    <m/>
    <m/>
    <m/>
  </r>
  <r>
    <s v="FBO 48"/>
    <x v="5"/>
    <s v="Polish"/>
    <x v="2"/>
    <x v="1"/>
    <s v="FBO"/>
    <n v="4"/>
    <n v="8"/>
    <n v="5"/>
    <n v="6"/>
    <n v="10"/>
    <n v="5"/>
    <n v="6.8"/>
    <n v="118.34483221630242"/>
    <n v="73.96552013518901"/>
    <n v="88.758624162226823"/>
    <n v="147.93104027037802"/>
    <x v="11"/>
    <n v="100.59310738385706"/>
    <m/>
    <m/>
    <m/>
    <m/>
    <m/>
    <m/>
    <m/>
    <m/>
    <m/>
  </r>
  <r>
    <s v="FBO 49"/>
    <x v="5"/>
    <s v="Polish"/>
    <x v="2"/>
    <x v="1"/>
    <s v="FBO"/>
    <n v="5"/>
    <n v="2"/>
    <n v="2"/>
    <n v="3"/>
    <n v="4"/>
    <n v="3"/>
    <n v="2.8"/>
    <n v="29.586208054075605"/>
    <n v="29.586208054075605"/>
    <n v="44.379312081113412"/>
    <n v="59.172416108151211"/>
    <x v="5"/>
    <n v="41.420691275705849"/>
    <m/>
    <m/>
    <m/>
    <m/>
    <m/>
    <m/>
    <m/>
    <m/>
    <m/>
  </r>
  <r>
    <s v="FBO 50"/>
    <x v="4"/>
    <s v="Polish"/>
    <x v="2"/>
    <x v="0"/>
    <s v="FBO"/>
    <n v="10"/>
    <n v="2"/>
    <n v="2"/>
    <n v="4"/>
    <n v="8"/>
    <n v="5"/>
    <n v="4.2"/>
    <n v="29.586208054075605"/>
    <n v="29.586208054075605"/>
    <n v="59.172416108151211"/>
    <n v="118.34483221630242"/>
    <x v="11"/>
    <n v="62.131036913558773"/>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ivotTable13" cacheId="3"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Age (years)">
  <location ref="A79:G89" firstHeaderRow="1" firstDataRow="2" firstDataCol="1"/>
  <pivotFields count="28">
    <pivotField showAll="0"/>
    <pivotField axis="axisRow" showAll="0">
      <items count="9">
        <item x="3"/>
        <item x="2"/>
        <item x="1"/>
        <item x="0"/>
        <item x="7"/>
        <item x="5"/>
        <item x="4"/>
        <item x="6"/>
        <item t="default"/>
      </items>
    </pivotField>
    <pivotField showAll="0"/>
    <pivotField showAll="0">
      <items count="4">
        <item x="1"/>
        <item x="0"/>
        <item x="2"/>
        <item t="default"/>
      </items>
    </pivotField>
    <pivotField showAll="0"/>
    <pivotField showAll="0"/>
    <pivotField showAll="0"/>
    <pivotField dataField="1" showAll="0"/>
    <pivotField dataField="1" showAll="0"/>
    <pivotField dataField="1" showAll="0"/>
    <pivotField dataField="1" showAll="0"/>
    <pivotField dataField="1" showAll="0"/>
    <pivotField dataField="1" numFmtId="168" showAll="0" defaultSubtotal="0"/>
    <pivotField numFmtId="164" showAll="0"/>
    <pivotField numFmtId="164" showAll="0"/>
    <pivotField numFmtId="164" showAll="0"/>
    <pivotField numFmtId="164" showAll="0"/>
    <pivotField showAll="0"/>
    <pivotField numFmtId="164" showAll="0" defaultSubtota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7"/>
    </i>
    <i t="grand">
      <x/>
    </i>
  </rowItems>
  <colFields count="1">
    <field x="-2"/>
  </colFields>
  <colItems count="6">
    <i>
      <x/>
    </i>
    <i i="1">
      <x v="1"/>
    </i>
    <i i="2">
      <x v="2"/>
    </i>
    <i i="3">
      <x v="3"/>
    </i>
    <i i="4">
      <x v="4"/>
    </i>
    <i i="5">
      <x v="5"/>
    </i>
  </colItems>
  <dataFields count="6">
    <dataField name="Average of Writing a blog" fld="7" subtotal="average" baseField="0" baseItem="0"/>
    <dataField name="Average of Writing a letter to a newspaper" fld="8" subtotal="average" baseField="0" baseItem="0"/>
    <dataField name="Average of Writing a letter to a local representative" fld="9" subtotal="average" baseField="0" baseItem="0"/>
    <dataField name="Average of Organising a community litter pick" fld="10" subtotal="average" baseField="0" baseItem="0"/>
    <dataField name="Average of Starting a community compost heap" fld="11" subtotal="average" baseField="0" baseItem="0"/>
    <dataField name="Average of Average rating of all activities for this segment" fld="12" subtotal="average" baseField="0" baseItem="0"/>
  </dataFields>
  <formats count="12">
    <format dxfId="15">
      <pivotArea field="3" type="button" dataOnly="0" labelOnly="1" outline="0"/>
    </format>
    <format dxfId="14">
      <pivotArea outline="0" collapsedLevelsAreSubtotals="1" fieldPosition="0"/>
    </format>
    <format dxfId="13">
      <pivotArea field="1" type="button" dataOnly="0" labelOnly="1" outline="0" axis="axisRow" fieldPosition="0"/>
    </format>
    <format dxfId="12">
      <pivotArea dataOnly="0" labelOnly="1" outline="0" fieldPosition="0">
        <references count="1">
          <reference field="4294967294" count="6">
            <x v="0"/>
            <x v="1"/>
            <x v="2"/>
            <x v="3"/>
            <x v="4"/>
            <x v="5"/>
          </reference>
        </references>
      </pivotArea>
    </format>
    <format dxfId="11">
      <pivotArea collapsedLevelsAreSubtotals="1" fieldPosition="0">
        <references count="1">
          <reference field="1" count="0"/>
        </references>
      </pivotArea>
    </format>
    <format dxfId="10">
      <pivotArea dataOnly="0" labelOnly="1" fieldPosition="0">
        <references count="1">
          <reference field="1" count="0"/>
        </references>
      </pivotArea>
    </format>
    <format dxfId="9">
      <pivotArea collapsedLevelsAreSubtotals="1" fieldPosition="0">
        <references count="1">
          <reference field="1" count="0"/>
        </references>
      </pivotArea>
    </format>
    <format dxfId="8">
      <pivotArea field="1" type="button" dataOnly="0" labelOnly="1" outline="0" axis="axisRow" fieldPosition="0"/>
    </format>
    <format dxfId="7">
      <pivotArea dataOnly="0" labelOnly="1" fieldPosition="0">
        <references count="1">
          <reference field="1" count="0"/>
        </references>
      </pivotArea>
    </format>
    <format dxfId="6">
      <pivotArea dataOnly="0" labelOnly="1" outline="0" fieldPosition="0">
        <references count="1">
          <reference field="4294967294" count="6">
            <x v="0"/>
            <x v="1"/>
            <x v="2"/>
            <x v="3"/>
            <x v="4"/>
            <x v="5"/>
          </reference>
        </references>
      </pivotArea>
    </format>
    <format dxfId="5">
      <pivotArea collapsedLevelsAreSubtotals="1" fieldPosition="0">
        <references count="1">
          <reference field="1" count="0"/>
        </references>
      </pivotArea>
    </format>
    <format dxfId="4">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100-000009000000}" name="PivotTable4" cacheId="2"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Age (years)">
  <location ref="A19:H29" firstHeaderRow="1" firstDataRow="2" firstDataCol="1"/>
  <pivotFields count="28">
    <pivotField showAll="0"/>
    <pivotField axis="axisRow" showAll="0">
      <items count="9">
        <item x="3"/>
        <item x="2"/>
        <item x="1"/>
        <item x="0"/>
        <item x="7"/>
        <item x="5"/>
        <item x="4"/>
        <item x="6"/>
        <item t="default"/>
      </items>
    </pivotField>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numFmtId="168" showAll="0" defaultSubtotal="0"/>
    <pivotField showAll="0"/>
    <pivotField showAll="0"/>
    <pivotField numFmtId="164"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1"/>
  </rowFields>
  <rowItems count="9">
    <i>
      <x/>
    </i>
    <i>
      <x v="1"/>
    </i>
    <i>
      <x v="2"/>
    </i>
    <i>
      <x v="3"/>
    </i>
    <i>
      <x v="4"/>
    </i>
    <i>
      <x v="5"/>
    </i>
    <i>
      <x v="6"/>
    </i>
    <i>
      <x v="7"/>
    </i>
    <i t="grand">
      <x/>
    </i>
  </rowItems>
  <colFields count="1">
    <field x="-2"/>
  </colFields>
  <colItems count="7">
    <i>
      <x/>
    </i>
    <i i="1">
      <x v="1"/>
    </i>
    <i i="2">
      <x v="2"/>
    </i>
    <i i="3">
      <x v="3"/>
    </i>
    <i i="4">
      <x v="4"/>
    </i>
    <i i="5">
      <x v="5"/>
    </i>
    <i i="6">
      <x v="6"/>
    </i>
  </colItems>
  <dataFields count="7">
    <dataField name="Average of Making a positive difference to society and the environment by... reducing 10kg of food packaging over a year" fld="7" subtotal="average" baseField="0" baseItem="0"/>
    <dataField name="Average of Making a positive difference to society and the environment by... reusing 10kg of food packaging over a year" fld="8" subtotal="average" baseField="0" baseItem="0"/>
    <dataField name="Average of Making a positive difference to society and the environment by... recycling 10kg of food packaging over a year" fld="9" subtotal="average" baseField="0" baseItem="0"/>
    <dataField name="Average of Making a positive difference to society and the environment by... reducing 10kg of food waste over a year" fld="10" subtotal="average" baseField="0" baseItem="0"/>
    <dataField name="Average of Making a positive difference to society and the environment by... reusing 10kg of food waste over a year" fld="11" subtotal="average" baseField="0" baseItem="0"/>
    <dataField name="Average of Making a positive difference to society and the environment by... recycling 10kg of food waste over a year" fld="12" subtotal="average" baseField="0" baseItem="0"/>
    <dataField name="Average of Average rating of all outcomes for this segment" fld="13" subtotal="average" baseField="0" baseItem="0"/>
  </dataFields>
  <formats count="30">
    <format dxfId="192">
      <pivotArea dataOnly="0" labelOnly="1" outline="0" fieldPosition="0">
        <references count="1">
          <reference field="4294967294" count="6">
            <x v="0"/>
            <x v="1"/>
            <x v="2"/>
            <x v="3"/>
            <x v="4"/>
            <x v="5"/>
          </reference>
        </references>
      </pivotArea>
    </format>
    <format dxfId="191">
      <pivotArea outline="0" collapsedLevelsAreSubtotals="1" fieldPosition="0"/>
    </format>
    <format dxfId="190">
      <pivotArea dataOnly="0" labelOnly="1" outline="0" fieldPosition="0">
        <references count="1">
          <reference field="4294967294" count="2">
            <x v="1"/>
            <x v="2"/>
          </reference>
        </references>
      </pivotArea>
    </format>
    <format dxfId="189">
      <pivotArea field="1" type="button" dataOnly="0" labelOnly="1" outline="0" axis="axisRow" fieldPosition="0"/>
    </format>
    <format dxfId="188">
      <pivotArea outline="0" collapsedLevelsAreSubtotals="1" fieldPosition="0"/>
    </format>
    <format dxfId="187">
      <pivotArea field="1" type="button" dataOnly="0" labelOnly="1" outline="0" axis="axisRow" fieldPosition="0"/>
    </format>
    <format dxfId="186">
      <pivotArea dataOnly="0" labelOnly="1" fieldPosition="0">
        <references count="1">
          <reference field="1" count="0"/>
        </references>
      </pivotArea>
    </format>
    <format dxfId="185">
      <pivotArea dataOnly="0" labelOnly="1" grandRow="1" outline="0" fieldPosition="0"/>
    </format>
    <format dxfId="184">
      <pivotArea dataOnly="0" labelOnly="1" outline="0" fieldPosition="0">
        <references count="1">
          <reference field="4294967294" count="6">
            <x v="0"/>
            <x v="1"/>
            <x v="2"/>
            <x v="3"/>
            <x v="4"/>
            <x v="5"/>
          </reference>
        </references>
      </pivotArea>
    </format>
    <format dxfId="183">
      <pivotArea outline="0" collapsedLevelsAreSubtotals="1" fieldPosition="0"/>
    </format>
    <format dxfId="182">
      <pivotArea field="1" type="button" dataOnly="0" labelOnly="1" outline="0" axis="axisRow" fieldPosition="0"/>
    </format>
    <format dxfId="181">
      <pivotArea dataOnly="0" labelOnly="1" fieldPosition="0">
        <references count="1">
          <reference field="1" count="0"/>
        </references>
      </pivotArea>
    </format>
    <format dxfId="180">
      <pivotArea dataOnly="0" labelOnly="1" grandRow="1" outline="0" fieldPosition="0"/>
    </format>
    <format dxfId="179">
      <pivotArea dataOnly="0" labelOnly="1" outline="0" fieldPosition="0">
        <references count="1">
          <reference field="4294967294" count="6">
            <x v="0"/>
            <x v="1"/>
            <x v="2"/>
            <x v="3"/>
            <x v="4"/>
            <x v="5"/>
          </reference>
        </references>
      </pivotArea>
    </format>
    <format dxfId="178">
      <pivotArea outline="0" collapsedLevelsAreSubtotals="1" fieldPosition="0"/>
    </format>
    <format dxfId="177">
      <pivotArea dataOnly="0" labelOnly="1" fieldPosition="0">
        <references count="1">
          <reference field="1" count="0"/>
        </references>
      </pivotArea>
    </format>
    <format dxfId="176">
      <pivotArea dataOnly="0" labelOnly="1" grandRow="1" outline="0" fieldPosition="0"/>
    </format>
    <format dxfId="175">
      <pivotArea outline="0" collapsedLevelsAreSubtotals="1" fieldPosition="0"/>
    </format>
    <format dxfId="174">
      <pivotArea dataOnly="0" labelOnly="1" outline="0" fieldPosition="0">
        <references count="1">
          <reference field="4294967294" count="6">
            <x v="0"/>
            <x v="1"/>
            <x v="2"/>
            <x v="3"/>
            <x v="4"/>
            <x v="5"/>
          </reference>
        </references>
      </pivotArea>
    </format>
    <format dxfId="173">
      <pivotArea dataOnly="0" labelOnly="1" outline="0" fieldPosition="0">
        <references count="1">
          <reference field="4294967294" count="6">
            <x v="0"/>
            <x v="1"/>
            <x v="2"/>
            <x v="3"/>
            <x v="4"/>
            <x v="5"/>
          </reference>
        </references>
      </pivotArea>
    </format>
    <format dxfId="172">
      <pivotArea field="1" type="button" dataOnly="0" labelOnly="1" outline="0" axis="axisRow" fieldPosition="0"/>
    </format>
    <format dxfId="171">
      <pivotArea dataOnly="0" labelOnly="1" fieldPosition="0">
        <references count="1">
          <reference field="1" count="0"/>
        </references>
      </pivotArea>
    </format>
    <format dxfId="170">
      <pivotArea field="1" type="button" dataOnly="0" labelOnly="1" outline="0" axis="axisRow" fieldPosition="0"/>
    </format>
    <format dxfId="169">
      <pivotArea dataOnly="0" labelOnly="1" outline="0" fieldPosition="0">
        <references count="1">
          <reference field="4294967294" count="7">
            <x v="0"/>
            <x v="1"/>
            <x v="2"/>
            <x v="3"/>
            <x v="4"/>
            <x v="5"/>
            <x v="6"/>
          </reference>
        </references>
      </pivotArea>
    </format>
    <format dxfId="168">
      <pivotArea collapsedLevelsAreSubtotals="1" fieldPosition="0">
        <references count="1">
          <reference field="1" count="0"/>
        </references>
      </pivotArea>
    </format>
    <format dxfId="167">
      <pivotArea collapsedLevelsAreSubtotals="1" fieldPosition="0">
        <references count="2">
          <reference field="4294967294" count="1" selected="0">
            <x v="6"/>
          </reference>
          <reference field="1" count="0"/>
        </references>
      </pivotArea>
    </format>
    <format dxfId="166">
      <pivotArea collapsedLevelsAreSubtotals="1" fieldPosition="0">
        <references count="1">
          <reference field="1" count="0"/>
        </references>
      </pivotArea>
    </format>
    <format dxfId="165">
      <pivotArea field="1" type="button" dataOnly="0" labelOnly="1" outline="0" axis="axisRow" fieldPosition="0"/>
    </format>
    <format dxfId="164">
      <pivotArea dataOnly="0" labelOnly="1" fieldPosition="0">
        <references count="1">
          <reference field="1" count="0"/>
        </references>
      </pivotArea>
    </format>
    <format dxfId="163">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100-000008000000}" name="PivotTable3" cacheId="2"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Gender">
  <location ref="A12:H16" firstHeaderRow="1" firstDataRow="2" firstDataCol="1"/>
  <pivotFields count="28">
    <pivotField showAll="0"/>
    <pivotField showAll="0"/>
    <pivotField showAll="0"/>
    <pivotField showAll="0"/>
    <pivotField axis="axisRow" showAll="0">
      <items count="5">
        <item x="1"/>
        <item x="0"/>
        <item m="1" x="2"/>
        <item m="1" x="3"/>
        <item t="default"/>
      </items>
    </pivotField>
    <pivotField showAll="0"/>
    <pivotField showAll="0"/>
    <pivotField dataField="1" showAll="0"/>
    <pivotField dataField="1" showAll="0"/>
    <pivotField dataField="1" showAll="0"/>
    <pivotField dataField="1" showAll="0"/>
    <pivotField dataField="1" showAll="0"/>
    <pivotField dataField="1" showAll="0"/>
    <pivotField dataField="1" numFmtId="168" showAll="0" defaultSubtotal="0"/>
    <pivotField showAll="0"/>
    <pivotField showAll="0"/>
    <pivotField numFmtId="164"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4"/>
  </rowFields>
  <rowItems count="3">
    <i>
      <x/>
    </i>
    <i>
      <x v="1"/>
    </i>
    <i t="grand">
      <x/>
    </i>
  </rowItems>
  <colFields count="1">
    <field x="-2"/>
  </colFields>
  <colItems count="7">
    <i>
      <x/>
    </i>
    <i i="1">
      <x v="1"/>
    </i>
    <i i="2">
      <x v="2"/>
    </i>
    <i i="3">
      <x v="3"/>
    </i>
    <i i="4">
      <x v="4"/>
    </i>
    <i i="5">
      <x v="5"/>
    </i>
    <i i="6">
      <x v="6"/>
    </i>
  </colItems>
  <dataFields count="7">
    <dataField name="Average of Making a positive difference to society and the environment by... reducing 10kg of food packaging over a year" fld="7" subtotal="average" baseField="0" baseItem="0"/>
    <dataField name="Average of Making a positive difference to society and the environment by... reusing 10kg of food packaging over a year" fld="8" subtotal="average" baseField="0" baseItem="0"/>
    <dataField name="Average of Making a positive difference to society and the environment by... recycling 10kg of food packaging over a year" fld="9" subtotal="average" baseField="0" baseItem="0"/>
    <dataField name="Average of Making a positive difference to society and the environment by... reducing 10kg of food waste over a year" fld="10" subtotal="average" baseField="0" baseItem="0"/>
    <dataField name="Average of Making a positive difference to society and the environment by... reusing 10kg of food waste over a year" fld="11" subtotal="average" baseField="0" baseItem="0"/>
    <dataField name="Average of Making a positive difference to society and the environment by... recycling 10kg of food waste over a year" fld="12" subtotal="average" baseField="0" baseItem="0"/>
    <dataField name="Average of Average rating of all outcomes for this segment" fld="13" subtotal="average" baseField="0" baseItem="0"/>
  </dataFields>
  <formats count="20">
    <format dxfId="212">
      <pivotArea dataOnly="0" labelOnly="1" outline="0" fieldPosition="0">
        <references count="1">
          <reference field="4294967294" count="6">
            <x v="0"/>
            <x v="1"/>
            <x v="2"/>
            <x v="3"/>
            <x v="4"/>
            <x v="5"/>
          </reference>
        </references>
      </pivotArea>
    </format>
    <format dxfId="211">
      <pivotArea outline="0" collapsedLevelsAreSubtotals="1" fieldPosition="0"/>
    </format>
    <format dxfId="210">
      <pivotArea dataOnly="0" labelOnly="1" outline="0" fieldPosition="0">
        <references count="1">
          <reference field="4294967294" count="1">
            <x v="0"/>
          </reference>
        </references>
      </pivotArea>
    </format>
    <format dxfId="209">
      <pivotArea field="4" type="button" dataOnly="0" labelOnly="1" outline="0" axis="axisRow" fieldPosition="0"/>
    </format>
    <format dxfId="208">
      <pivotArea outline="0" collapsedLevelsAreSubtotals="1" fieldPosition="0"/>
    </format>
    <format dxfId="207">
      <pivotArea dataOnly="0" labelOnly="1" fieldPosition="0">
        <references count="1">
          <reference field="4" count="0"/>
        </references>
      </pivotArea>
    </format>
    <format dxfId="206">
      <pivotArea dataOnly="0" labelOnly="1" grandRow="1" outline="0" fieldPosition="0"/>
    </format>
    <format dxfId="205">
      <pivotArea outline="0" collapsedLevelsAreSubtotals="1" fieldPosition="0"/>
    </format>
    <format dxfId="204">
      <pivotArea dataOnly="0" labelOnly="1" outline="0" fieldPosition="0">
        <references count="1">
          <reference field="4294967294" count="6">
            <x v="0"/>
            <x v="1"/>
            <x v="2"/>
            <x v="3"/>
            <x v="4"/>
            <x v="5"/>
          </reference>
        </references>
      </pivotArea>
    </format>
    <format dxfId="203">
      <pivotArea dataOnly="0" labelOnly="1" outline="0" fieldPosition="0">
        <references count="1">
          <reference field="4294967294" count="6">
            <x v="0"/>
            <x v="1"/>
            <x v="2"/>
            <x v="3"/>
            <x v="4"/>
            <x v="5"/>
          </reference>
        </references>
      </pivotArea>
    </format>
    <format dxfId="202">
      <pivotArea field="4" type="button" dataOnly="0" labelOnly="1" outline="0" axis="axisRow" fieldPosition="0"/>
    </format>
    <format dxfId="201">
      <pivotArea dataOnly="0" labelOnly="1" outline="0" fieldPosition="0">
        <references count="1">
          <reference field="4294967294" count="7">
            <x v="0"/>
            <x v="1"/>
            <x v="2"/>
            <x v="3"/>
            <x v="4"/>
            <x v="5"/>
            <x v="6"/>
          </reference>
        </references>
      </pivotArea>
    </format>
    <format dxfId="200">
      <pivotArea collapsedLevelsAreSubtotals="1" fieldPosition="0">
        <references count="1">
          <reference field="4" count="0"/>
        </references>
      </pivotArea>
    </format>
    <format dxfId="199">
      <pivotArea collapsedLevelsAreSubtotals="1" fieldPosition="0">
        <references count="2">
          <reference field="4294967294" count="1" selected="0">
            <x v="6"/>
          </reference>
          <reference field="4" count="0"/>
        </references>
      </pivotArea>
    </format>
    <format dxfId="198">
      <pivotArea collapsedLevelsAreSubtotals="1" fieldPosition="0">
        <references count="1">
          <reference field="4" count="0"/>
        </references>
      </pivotArea>
    </format>
    <format dxfId="197">
      <pivotArea collapsedLevelsAreSubtotals="1" fieldPosition="0">
        <references count="1">
          <reference field="4" count="0"/>
        </references>
      </pivotArea>
    </format>
    <format dxfId="196">
      <pivotArea collapsedLevelsAreSubtotals="1" fieldPosition="0">
        <references count="1">
          <reference field="4" count="0"/>
        </references>
      </pivotArea>
    </format>
    <format dxfId="195">
      <pivotArea field="4" type="button" dataOnly="0" labelOnly="1" outline="0" axis="axisRow" fieldPosition="0"/>
    </format>
    <format dxfId="194">
      <pivotArea dataOnly="0" labelOnly="1" fieldPosition="0">
        <references count="1">
          <reference field="4" count="0"/>
        </references>
      </pivotArea>
    </format>
    <format dxfId="193">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100-000007000000}" name="PivotTable2" cacheId="2"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Country">
  <location ref="A4:H9" firstHeaderRow="1" firstDataRow="2" firstDataCol="1"/>
  <pivotFields count="28">
    <pivotField showAll="0"/>
    <pivotField showAll="0"/>
    <pivotField showAll="0"/>
    <pivotField axis="axisRow" showAll="0">
      <items count="4">
        <item x="1"/>
        <item x="0"/>
        <item x="2"/>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numFmtId="168" showAll="0" defaultSubtotal="0"/>
    <pivotField showAll="0"/>
    <pivotField showAll="0"/>
    <pivotField numFmtId="164"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3"/>
  </rowFields>
  <rowItems count="4">
    <i>
      <x/>
    </i>
    <i>
      <x v="1"/>
    </i>
    <i>
      <x v="2"/>
    </i>
    <i t="grand">
      <x/>
    </i>
  </rowItems>
  <colFields count="1">
    <field x="-2"/>
  </colFields>
  <colItems count="7">
    <i>
      <x/>
    </i>
    <i i="1">
      <x v="1"/>
    </i>
    <i i="2">
      <x v="2"/>
    </i>
    <i i="3">
      <x v="3"/>
    </i>
    <i i="4">
      <x v="4"/>
    </i>
    <i i="5">
      <x v="5"/>
    </i>
    <i i="6">
      <x v="6"/>
    </i>
  </colItems>
  <dataFields count="7">
    <dataField name="Average of Making a positive difference to society and the environment by... reducing 10kg of food packaging over a year" fld="7" subtotal="average" baseField="0" baseItem="0"/>
    <dataField name="Average of Making a positive difference to society and the environment by... reusing 10kg of food packaging over a year" fld="8" subtotal="average" baseField="0" baseItem="0"/>
    <dataField name="Average of Making a positive difference to society and the environment by... recycling 10kg of food packaging over a year" fld="9" subtotal="average" baseField="0" baseItem="0"/>
    <dataField name="Average of Making a positive difference to society and the environment by... reducing 10kg of food waste over a year" fld="10" subtotal="average" baseField="0" baseItem="0"/>
    <dataField name="Average of Making a positive difference to society and the environment by... reusing 10kg of food waste over a year" fld="11" subtotal="average" baseField="0" baseItem="0"/>
    <dataField name="Average of Making a positive difference to society and the environment by... recycling 10kg of food waste over a year" fld="12" subtotal="average" baseField="0" baseItem="0"/>
    <dataField name="Average of Average rating of all outcomes for this segment" fld="13" subtotal="average" baseField="0" baseItem="0"/>
  </dataFields>
  <formats count="25">
    <format dxfId="237">
      <pivotArea dataOnly="0" labelOnly="1" outline="0" fieldPosition="0">
        <references count="1">
          <reference field="4294967294" count="6">
            <x v="0"/>
            <x v="1"/>
            <x v="2"/>
            <x v="3"/>
            <x v="4"/>
            <x v="5"/>
          </reference>
        </references>
      </pivotArea>
    </format>
    <format dxfId="236">
      <pivotArea outline="0" collapsedLevelsAreSubtotals="1" fieldPosition="0"/>
    </format>
    <format dxfId="235">
      <pivotArea dataOnly="0" labelOnly="1" outline="0" fieldPosition="0">
        <references count="1">
          <reference field="4294967294" count="1">
            <x v="0"/>
          </reference>
        </references>
      </pivotArea>
    </format>
    <format dxfId="234">
      <pivotArea field="3" type="button" dataOnly="0" labelOnly="1" outline="0" axis="axisRow" fieldPosition="0"/>
    </format>
    <format dxfId="233">
      <pivotArea outline="0" collapsedLevelsAreSubtotals="1" fieldPosition="0"/>
    </format>
    <format dxfId="232">
      <pivotArea dataOnly="0" labelOnly="1" fieldPosition="0">
        <references count="1">
          <reference field="3" count="0"/>
        </references>
      </pivotArea>
    </format>
    <format dxfId="231">
      <pivotArea dataOnly="0" labelOnly="1" grandRow="1" outline="0" fieldPosition="0"/>
    </format>
    <format dxfId="230">
      <pivotArea outline="0" collapsedLevelsAreSubtotals="1" fieldPosition="0"/>
    </format>
    <format dxfId="229">
      <pivotArea dataOnly="0" labelOnly="1" outline="0" fieldPosition="0">
        <references count="1">
          <reference field="4294967294" count="6">
            <x v="0"/>
            <x v="1"/>
            <x v="2"/>
            <x v="3"/>
            <x v="4"/>
            <x v="5"/>
          </reference>
        </references>
      </pivotArea>
    </format>
    <format dxfId="228">
      <pivotArea dataOnly="0" labelOnly="1" outline="0" fieldPosition="0">
        <references count="1">
          <reference field="4294967294" count="6">
            <x v="0"/>
            <x v="1"/>
            <x v="2"/>
            <x v="3"/>
            <x v="4"/>
            <x v="5"/>
          </reference>
        </references>
      </pivotArea>
    </format>
    <format dxfId="227">
      <pivotArea field="3" type="button" dataOnly="0" labelOnly="1" outline="0" axis="axisRow" fieldPosition="0"/>
    </format>
    <format dxfId="226">
      <pivotArea field="3" type="button" dataOnly="0" labelOnly="1" outline="0" axis="axisRow" fieldPosition="0"/>
    </format>
    <format dxfId="225">
      <pivotArea dataOnly="0" labelOnly="1" outline="0" fieldPosition="0">
        <references count="1">
          <reference field="4294967294" count="7">
            <x v="0"/>
            <x v="1"/>
            <x v="2"/>
            <x v="3"/>
            <x v="4"/>
            <x v="5"/>
            <x v="6"/>
          </reference>
        </references>
      </pivotArea>
    </format>
    <format dxfId="224">
      <pivotArea dataOnly="0" labelOnly="1" outline="0" fieldPosition="0">
        <references count="1">
          <reference field="4294967294" count="7">
            <x v="0"/>
            <x v="1"/>
            <x v="2"/>
            <x v="3"/>
            <x v="4"/>
            <x v="5"/>
            <x v="6"/>
          </reference>
        </references>
      </pivotArea>
    </format>
    <format dxfId="223">
      <pivotArea dataOnly="0" labelOnly="1" outline="0" fieldPosition="0">
        <references count="1">
          <reference field="4294967294" count="7">
            <x v="0"/>
            <x v="1"/>
            <x v="2"/>
            <x v="3"/>
            <x v="4"/>
            <x v="5"/>
            <x v="6"/>
          </reference>
        </references>
      </pivotArea>
    </format>
    <format dxfId="222">
      <pivotArea dataOnly="0" labelOnly="1" outline="0" fieldPosition="0">
        <references count="1">
          <reference field="4294967294" count="7">
            <x v="0"/>
            <x v="1"/>
            <x v="2"/>
            <x v="3"/>
            <x v="4"/>
            <x v="5"/>
            <x v="6"/>
          </reference>
        </references>
      </pivotArea>
    </format>
    <format dxfId="221">
      <pivotArea dataOnly="0" labelOnly="1" outline="0" fieldPosition="0">
        <references count="1">
          <reference field="4294967294" count="1">
            <x v="6"/>
          </reference>
        </references>
      </pivotArea>
    </format>
    <format dxfId="220">
      <pivotArea collapsedLevelsAreSubtotals="1" fieldPosition="0">
        <references count="1">
          <reference field="3" count="0"/>
        </references>
      </pivotArea>
    </format>
    <format dxfId="219">
      <pivotArea collapsedLevelsAreSubtotals="1" fieldPosition="0">
        <references count="2">
          <reference field="4294967294" count="1" selected="0">
            <x v="6"/>
          </reference>
          <reference field="3" count="0"/>
        </references>
      </pivotArea>
    </format>
    <format dxfId="218">
      <pivotArea collapsedLevelsAreSubtotals="1" fieldPosition="0">
        <references count="1">
          <reference field="3" count="0"/>
        </references>
      </pivotArea>
    </format>
    <format dxfId="217">
      <pivotArea collapsedLevelsAreSubtotals="1" fieldPosition="0">
        <references count="1">
          <reference field="3" count="0"/>
        </references>
      </pivotArea>
    </format>
    <format dxfId="216">
      <pivotArea collapsedLevelsAreSubtotals="1" fieldPosition="0">
        <references count="1">
          <reference field="3" count="0"/>
        </references>
      </pivotArea>
    </format>
    <format dxfId="215">
      <pivotArea field="3" type="button" dataOnly="0" labelOnly="1" outline="0" axis="axisRow" fieldPosition="0"/>
    </format>
    <format dxfId="214">
      <pivotArea dataOnly="0" labelOnly="1" fieldPosition="0">
        <references count="1">
          <reference field="3" count="0"/>
        </references>
      </pivotArea>
    </format>
    <format dxfId="213">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PivotTable16" cacheId="3"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Age (years)">
  <location ref="A102:G106" firstHeaderRow="1" firstDataRow="2" firstDataCol="1"/>
  <pivotFields count="28">
    <pivotField showAll="0"/>
    <pivotField showAll="0">
      <items count="9">
        <item x="3"/>
        <item x="2"/>
        <item x="1"/>
        <item x="0"/>
        <item x="7"/>
        <item x="5"/>
        <item x="4"/>
        <item x="6"/>
        <item t="default"/>
      </items>
    </pivotField>
    <pivotField showAll="0"/>
    <pivotField showAll="0">
      <items count="4">
        <item x="1"/>
        <item x="0"/>
        <item x="2"/>
        <item t="default"/>
      </items>
    </pivotField>
    <pivotField axis="axisRow" showAll="0">
      <items count="3">
        <item x="1"/>
        <item x="0"/>
        <item t="default"/>
      </items>
    </pivotField>
    <pivotField showAll="0"/>
    <pivotField showAll="0"/>
    <pivotField showAll="0"/>
    <pivotField showAll="0"/>
    <pivotField showAll="0"/>
    <pivotField showAll="0"/>
    <pivotField showAll="0"/>
    <pivotField numFmtId="168" showAll="0" defaultSubtotal="0"/>
    <pivotField dataField="1" numFmtId="164" showAll="0"/>
    <pivotField dataField="1" numFmtId="164" showAll="0"/>
    <pivotField dataField="1" numFmtId="164" showAll="0"/>
    <pivotField dataField="1" numFmtId="164" showAll="0"/>
    <pivotField dataField="1" showAll="0">
      <items count="14">
        <item x="8"/>
        <item x="7"/>
        <item x="6"/>
        <item x="5"/>
        <item x="12"/>
        <item x="11"/>
        <item x="9"/>
        <item x="2"/>
        <item x="10"/>
        <item x="3"/>
        <item x="4"/>
        <item x="1"/>
        <item x="0"/>
        <item t="default"/>
      </items>
    </pivotField>
    <pivotField dataField="1" numFmtId="164" showAll="0" defaultSubtota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2"/>
  </colFields>
  <colItems count="6">
    <i>
      <x/>
    </i>
    <i i="1">
      <x v="1"/>
    </i>
    <i i="2">
      <x v="2"/>
    </i>
    <i i="3">
      <x v="3"/>
    </i>
    <i i="4">
      <x v="4"/>
    </i>
    <i i="5">
      <x v="5"/>
    </i>
  </colItems>
  <dataFields count="6">
    <dataField name="Average of Writing a blog" fld="13" subtotal="average" baseField="0" baseItem="0"/>
    <dataField name="Average of Writing a letter to a newspaper" fld="14" subtotal="average" baseField="0" baseItem="0"/>
    <dataField name="Average of Writing a letter to a local representative" fld="15" subtotal="average" baseField="0" baseItem="0"/>
    <dataField name="Average of Organising a community litter pick" fld="16" subtotal="average" baseField="0" baseItem="0"/>
    <dataField name="Average of Starting a community compost heap" fld="17" subtotal="average" baseField="0" baseItem="0"/>
    <dataField name="Average of Average value of all activities for this segment" fld="18" subtotal="average" baseField="0" baseItem="0"/>
  </dataFields>
  <formats count="15">
    <format dxfId="30">
      <pivotArea field="3" type="button" dataOnly="0" labelOnly="1" outline="0"/>
    </format>
    <format dxfId="29">
      <pivotArea outline="0" collapsedLevelsAreSubtotals="1" fieldPosition="0"/>
    </format>
    <format dxfId="28">
      <pivotArea collapsedLevelsAreSubtotals="1" fieldPosition="0">
        <references count="1">
          <reference field="4" count="0"/>
        </references>
      </pivotArea>
    </format>
    <format dxfId="27">
      <pivotArea grandRow="1" outline="0" collapsedLevelsAreSubtotals="1" fieldPosition="0"/>
    </format>
    <format dxfId="26">
      <pivotArea field="4" type="button" dataOnly="0" labelOnly="1" outline="0" axis="axisRow" fieldPosition="0"/>
    </format>
    <format dxfId="25">
      <pivotArea dataOnly="0" labelOnly="1" outline="0" fieldPosition="0">
        <references count="1">
          <reference field="4294967294" count="6">
            <x v="0"/>
            <x v="1"/>
            <x v="2"/>
            <x v="3"/>
            <x v="4"/>
            <x v="5"/>
          </reference>
        </references>
      </pivotArea>
    </format>
    <format dxfId="24">
      <pivotArea dataOnly="0" fieldPosition="0">
        <references count="1">
          <reference field="4" count="0"/>
        </references>
      </pivotArea>
    </format>
    <format dxfId="23">
      <pivotArea dataOnly="0" fieldPosition="0">
        <references count="1">
          <reference field="4" count="0"/>
        </references>
      </pivotArea>
    </format>
    <format dxfId="22">
      <pivotArea dataOnly="0" fieldPosition="0">
        <references count="1">
          <reference field="4" count="0"/>
        </references>
      </pivotArea>
    </format>
    <format dxfId="21">
      <pivotArea collapsedLevelsAreSubtotals="1" fieldPosition="0">
        <references count="1">
          <reference field="4" count="0"/>
        </references>
      </pivotArea>
    </format>
    <format dxfId="20">
      <pivotArea field="4" type="button" dataOnly="0" labelOnly="1" outline="0" axis="axisRow" fieldPosition="0"/>
    </format>
    <format dxfId="19">
      <pivotArea dataOnly="0" labelOnly="1" fieldPosition="0">
        <references count="1">
          <reference field="4" count="0"/>
        </references>
      </pivotArea>
    </format>
    <format dxfId="18">
      <pivotArea dataOnly="0" labelOnly="1" outline="0" fieldPosition="0">
        <references count="1">
          <reference field="4294967294" count="6">
            <x v="0"/>
            <x v="1"/>
            <x v="2"/>
            <x v="3"/>
            <x v="4"/>
            <x v="5"/>
          </reference>
        </references>
      </pivotArea>
    </format>
    <format dxfId="17">
      <pivotArea collapsedLevelsAreSubtotals="1" fieldPosition="0">
        <references count="1">
          <reference field="4" count="0"/>
        </references>
      </pivotArea>
    </format>
    <format dxfId="16">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PivotTable15" cacheId="3"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Age (years)">
  <location ref="A94:G99" firstHeaderRow="1" firstDataRow="2" firstDataCol="1"/>
  <pivotFields count="28">
    <pivotField showAll="0"/>
    <pivotField showAll="0">
      <items count="9">
        <item x="3"/>
        <item x="2"/>
        <item x="1"/>
        <item x="0"/>
        <item x="7"/>
        <item x="5"/>
        <item x="4"/>
        <item x="6"/>
        <item t="default"/>
      </items>
    </pivotField>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numFmtId="168" showAll="0" defaultSubtotal="0"/>
    <pivotField dataField="1" numFmtId="164" showAll="0"/>
    <pivotField dataField="1" numFmtId="164" showAll="0"/>
    <pivotField dataField="1" numFmtId="164" showAll="0"/>
    <pivotField dataField="1" numFmtId="164" showAll="0"/>
    <pivotField dataField="1" showAll="0">
      <items count="14">
        <item x="8"/>
        <item x="7"/>
        <item x="6"/>
        <item x="5"/>
        <item x="12"/>
        <item x="11"/>
        <item x="9"/>
        <item x="2"/>
        <item x="10"/>
        <item x="3"/>
        <item x="4"/>
        <item x="1"/>
        <item x="0"/>
        <item t="default"/>
      </items>
    </pivotField>
    <pivotField dataField="1" numFmtId="164" showAll="0" defaultSubtotal="0"/>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Fields count="1">
    <field x="-2"/>
  </colFields>
  <colItems count="6">
    <i>
      <x/>
    </i>
    <i i="1">
      <x v="1"/>
    </i>
    <i i="2">
      <x v="2"/>
    </i>
    <i i="3">
      <x v="3"/>
    </i>
    <i i="4">
      <x v="4"/>
    </i>
    <i i="5">
      <x v="5"/>
    </i>
  </colItems>
  <dataFields count="6">
    <dataField name="Average of Writing a blog" fld="13" subtotal="average" baseField="0" baseItem="0"/>
    <dataField name="Average of Writing a letter to a newspaper" fld="14" subtotal="average" baseField="0" baseItem="0"/>
    <dataField name="Average of Writing a letter to a local representative" fld="15" subtotal="average" baseField="0" baseItem="0"/>
    <dataField name="Average of Organising a community litter pick" fld="16" subtotal="average" baseField="0" baseItem="0"/>
    <dataField name="Average of Starting a community compost heap" fld="17" subtotal="average" baseField="0" baseItem="0"/>
    <dataField name="Average of Average value of all activities for this segment" fld="18" subtotal="average" baseField="0" baseItem="0"/>
  </dataFields>
  <formats count="14">
    <format dxfId="44">
      <pivotArea field="3" type="button" dataOnly="0" labelOnly="1" outline="0" axis="axisRow" fieldPosition="0"/>
    </format>
    <format dxfId="43">
      <pivotArea outline="0" collapsedLevelsAreSubtotals="1" fieldPosition="0"/>
    </format>
    <format dxfId="42">
      <pivotArea collapsedLevelsAreSubtotals="1" fieldPosition="0">
        <references count="1">
          <reference field="3" count="0"/>
        </references>
      </pivotArea>
    </format>
    <format dxfId="41">
      <pivotArea grandRow="1" outline="0" collapsedLevelsAreSubtotals="1" fieldPosition="0"/>
    </format>
    <format dxfId="40">
      <pivotArea field="3" type="button" dataOnly="0" labelOnly="1" outline="0" axis="axisRow" fieldPosition="0"/>
    </format>
    <format dxfId="39">
      <pivotArea dataOnly="0" labelOnly="1" outline="0" fieldPosition="0">
        <references count="1">
          <reference field="4294967294" count="6">
            <x v="0"/>
            <x v="1"/>
            <x v="2"/>
            <x v="3"/>
            <x v="4"/>
            <x v="5"/>
          </reference>
        </references>
      </pivotArea>
    </format>
    <format dxfId="38">
      <pivotArea dataOnly="0" fieldPosition="0">
        <references count="1">
          <reference field="3" count="0"/>
        </references>
      </pivotArea>
    </format>
    <format dxfId="37">
      <pivotArea dataOnly="0" fieldPosition="0">
        <references count="1">
          <reference field="3" count="0"/>
        </references>
      </pivotArea>
    </format>
    <format dxfId="36">
      <pivotArea collapsedLevelsAreSubtotals="1" fieldPosition="0">
        <references count="1">
          <reference field="3" count="0"/>
        </references>
      </pivotArea>
    </format>
    <format dxfId="35">
      <pivotArea field="3" type="button" dataOnly="0" labelOnly="1" outline="0" axis="axisRow" fieldPosition="0"/>
    </format>
    <format dxfId="34">
      <pivotArea dataOnly="0" labelOnly="1" fieldPosition="0">
        <references count="1">
          <reference field="3" count="0"/>
        </references>
      </pivotArea>
    </format>
    <format dxfId="33">
      <pivotArea dataOnly="0" labelOnly="1" outline="0" fieldPosition="0">
        <references count="1">
          <reference field="4294967294" count="6">
            <x v="0"/>
            <x v="1"/>
            <x v="2"/>
            <x v="3"/>
            <x v="4"/>
            <x v="5"/>
          </reference>
        </references>
      </pivotArea>
    </format>
    <format dxfId="32">
      <pivotArea collapsedLevelsAreSubtotals="1" fieldPosition="0">
        <references count="1">
          <reference field="3" count="0"/>
        </references>
      </pivotArea>
    </format>
    <format dxfId="31">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0" cacheId="2"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Age (years)">
  <location ref="A49:H59" firstHeaderRow="1" firstDataRow="2" firstDataCol="1"/>
  <pivotFields count="28">
    <pivotField showAll="0"/>
    <pivotField axis="axisRow" showAll="0">
      <items count="9">
        <item x="3"/>
        <item x="2"/>
        <item x="1"/>
        <item x="0"/>
        <item x="7"/>
        <item x="5"/>
        <item x="4"/>
        <item x="6"/>
        <item t="default"/>
      </items>
    </pivotField>
    <pivotField showAll="0"/>
    <pivotField showAll="0">
      <items count="4">
        <item x="1"/>
        <item x="0"/>
        <item x="2"/>
        <item t="default"/>
      </items>
    </pivotField>
    <pivotField showAll="0">
      <items count="5">
        <item x="1"/>
        <item x="0"/>
        <item m="1" x="2"/>
        <item m="1" x="3"/>
        <item t="default"/>
      </items>
    </pivotField>
    <pivotField showAll="0"/>
    <pivotField showAll="0"/>
    <pivotField showAll="0"/>
    <pivotField showAll="0"/>
    <pivotField showAll="0"/>
    <pivotField showAll="0"/>
    <pivotField showAll="0"/>
    <pivotField showAll="0"/>
    <pivotField numFmtId="168" showAll="0" defaultSubtotal="0"/>
    <pivotField showAll="0"/>
    <pivotField showAll="0"/>
    <pivotField numFmtId="164" showAll="0"/>
    <pivotField showAll="0"/>
    <pivotField showAll="0"/>
    <pivotField showAll="0"/>
    <pivotField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s>
  <rowFields count="1">
    <field x="1"/>
  </rowFields>
  <rowItems count="9">
    <i>
      <x/>
    </i>
    <i>
      <x v="1"/>
    </i>
    <i>
      <x v="2"/>
    </i>
    <i>
      <x v="3"/>
    </i>
    <i>
      <x v="4"/>
    </i>
    <i>
      <x v="5"/>
    </i>
    <i>
      <x v="6"/>
    </i>
    <i>
      <x v="7"/>
    </i>
    <i t="grand">
      <x/>
    </i>
  </rowItems>
  <colFields count="1">
    <field x="-2"/>
  </colFields>
  <colItems count="7">
    <i>
      <x/>
    </i>
    <i i="1">
      <x v="1"/>
    </i>
    <i i="2">
      <x v="2"/>
    </i>
    <i i="3">
      <x v="3"/>
    </i>
    <i i="4">
      <x v="4"/>
    </i>
    <i i="5">
      <x v="5"/>
    </i>
    <i i="6">
      <x v="6"/>
    </i>
  </colItems>
  <dataFields count="7">
    <dataField name="Average of Making a positive difference to society and the environment by... recycling 10kg of food waste over a year" fld="26" subtotal="average" baseField="0" baseItem="0"/>
    <dataField name="Average of Making a positive difference to society and the environment by... reusing 10kg of food waste over a year" fld="25" subtotal="average" baseField="0" baseItem="0"/>
    <dataField name="Average of Making a positive difference to society and the environment by... reducing 10kg of food waste over a year" fld="24" subtotal="average" baseField="0" baseItem="0"/>
    <dataField name="Average of Making a positive difference to society and the environment by... recycling 10kg of food packaging over a year" fld="23" subtotal="average" baseField="0" baseItem="0"/>
    <dataField name="Average of Making a positive difference to society and the environment by... reusing 10kg of food packaging over a year" fld="22" subtotal="average" baseField="0" baseItem="0"/>
    <dataField name="Average of Making a positive difference to society and the environment by... reducing 10kg of food packaging over a year" fld="21" subtotal="average" baseField="0" baseItem="0"/>
    <dataField name="Average of Average value of all outcomes for this segment" fld="27" subtotal="average" baseField="0" baseItem="0"/>
  </dataFields>
  <formats count="25">
    <format dxfId="69">
      <pivotArea dataOnly="0" labelOnly="1" outline="0" fieldPosition="0">
        <references count="1">
          <reference field="4294967294" count="1">
            <x v="0"/>
          </reference>
        </references>
      </pivotArea>
    </format>
    <format dxfId="68">
      <pivotArea outline="0" collapsedLevelsAreSubtotals="1" fieldPosition="0"/>
    </format>
    <format dxfId="67">
      <pivotArea dataOnly="0" labelOnly="1" grandRow="1" outline="0" fieldPosition="0"/>
    </format>
    <format dxfId="66">
      <pivotArea outline="0" collapsedLevelsAreSubtotals="1" fieldPosition="0"/>
    </format>
    <format dxfId="65">
      <pivotArea dataOnly="0" labelOnly="1" outline="0" fieldPosition="0">
        <references count="1">
          <reference field="4294967294" count="6">
            <x v="0"/>
            <x v="1"/>
            <x v="2"/>
            <x v="3"/>
            <x v="4"/>
            <x v="5"/>
          </reference>
        </references>
      </pivotArea>
    </format>
    <format dxfId="64">
      <pivotArea dataOnly="0" labelOnly="1" outline="0" fieldPosition="0">
        <references count="1">
          <reference field="4294967294" count="6">
            <x v="0"/>
            <x v="1"/>
            <x v="2"/>
            <x v="3"/>
            <x v="4"/>
            <x v="5"/>
          </reference>
        </references>
      </pivotArea>
    </format>
    <format dxfId="63">
      <pivotArea outline="0" collapsedLevelsAreSubtotals="1" fieldPosition="0"/>
    </format>
    <format dxfId="62">
      <pivotArea field="3" type="button" dataOnly="0" labelOnly="1" outline="0"/>
    </format>
    <format dxfId="61">
      <pivotArea field="3" type="button" dataOnly="0" labelOnly="1" outline="0"/>
    </format>
    <format dxfId="60">
      <pivotArea field="4" type="button" dataOnly="0" labelOnly="1" outline="0"/>
    </format>
    <format dxfId="59">
      <pivotArea field="1" type="button" dataOnly="0" labelOnly="1" outline="0" axis="axisRow" fieldPosition="0"/>
    </format>
    <format dxfId="58">
      <pivotArea dataOnly="0" labelOnly="1" outline="0" fieldPosition="0">
        <references count="1">
          <reference field="4294967294" count="6">
            <x v="0"/>
            <x v="1"/>
            <x v="2"/>
            <x v="3"/>
            <x v="4"/>
            <x v="5"/>
          </reference>
        </references>
      </pivotArea>
    </format>
    <format dxfId="57">
      <pivotArea field="1" type="button" dataOnly="0" labelOnly="1" outline="0" axis="axisRow" fieldPosition="0"/>
    </format>
    <format dxfId="56">
      <pivotArea dataOnly="0" labelOnly="1" fieldPosition="0">
        <references count="1">
          <reference field="1" count="0"/>
        </references>
      </pivotArea>
    </format>
    <format dxfId="55">
      <pivotArea dataOnly="0" labelOnly="1" outline="0" fieldPosition="0">
        <references count="1">
          <reference field="4294967294" count="1">
            <x v="6"/>
          </reference>
        </references>
      </pivotArea>
    </format>
    <format dxfId="54">
      <pivotArea field="1" type="button" dataOnly="0" labelOnly="1" outline="0" axis="axisRow" fieldPosition="0"/>
    </format>
    <format dxfId="53">
      <pivotArea dataOnly="0" labelOnly="1" outline="0" fieldPosition="0">
        <references count="1">
          <reference field="4294967294" count="7">
            <x v="0"/>
            <x v="1"/>
            <x v="2"/>
            <x v="3"/>
            <x v="4"/>
            <x v="5"/>
            <x v="6"/>
          </reference>
        </references>
      </pivotArea>
    </format>
    <format dxfId="52">
      <pivotArea collapsedLevelsAreSubtotals="1" fieldPosition="0">
        <references count="2">
          <reference field="4294967294" count="1" selected="0">
            <x v="6"/>
          </reference>
          <reference field="1" count="0"/>
        </references>
      </pivotArea>
    </format>
    <format dxfId="51">
      <pivotArea collapsedLevelsAreSubtotals="1" fieldPosition="0">
        <references count="1">
          <reference field="1" count="0"/>
        </references>
      </pivotArea>
    </format>
    <format dxfId="50">
      <pivotArea collapsedLevelsAreSubtotals="1" fieldPosition="0">
        <references count="1">
          <reference field="1" count="0"/>
        </references>
      </pivotArea>
    </format>
    <format dxfId="49">
      <pivotArea collapsedLevelsAreSubtotals="1" fieldPosition="0">
        <references count="1">
          <reference field="1" count="0"/>
        </references>
      </pivotArea>
    </format>
    <format dxfId="48">
      <pivotArea collapsedLevelsAreSubtotals="1" fieldPosition="0">
        <references count="1">
          <reference field="1" count="0"/>
        </references>
      </pivotArea>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PivotTable17" cacheId="3"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Age (years)">
  <location ref="A109:G119" firstHeaderRow="1" firstDataRow="2" firstDataCol="1"/>
  <pivotFields count="28">
    <pivotField showAll="0"/>
    <pivotField axis="axisRow" showAll="0">
      <items count="9">
        <item x="3"/>
        <item x="2"/>
        <item x="1"/>
        <item x="0"/>
        <item x="7"/>
        <item x="5"/>
        <item x="4"/>
        <item x="6"/>
        <item t="default"/>
      </items>
    </pivotField>
    <pivotField showAll="0"/>
    <pivotField showAll="0">
      <items count="4">
        <item x="1"/>
        <item x="0"/>
        <item x="2"/>
        <item t="default"/>
      </items>
    </pivotField>
    <pivotField showAll="0">
      <items count="3">
        <item x="1"/>
        <item x="0"/>
        <item t="default"/>
      </items>
    </pivotField>
    <pivotField showAll="0"/>
    <pivotField showAll="0"/>
    <pivotField showAll="0"/>
    <pivotField showAll="0"/>
    <pivotField showAll="0"/>
    <pivotField showAll="0"/>
    <pivotField showAll="0"/>
    <pivotField numFmtId="168" showAll="0" defaultSubtotal="0"/>
    <pivotField dataField="1" numFmtId="164" showAll="0"/>
    <pivotField dataField="1" numFmtId="164" showAll="0"/>
    <pivotField dataField="1" numFmtId="164" showAll="0"/>
    <pivotField dataField="1" numFmtId="164" showAll="0"/>
    <pivotField dataField="1" showAll="0">
      <items count="14">
        <item x="8"/>
        <item x="7"/>
        <item x="6"/>
        <item x="5"/>
        <item x="12"/>
        <item x="11"/>
        <item x="9"/>
        <item x="2"/>
        <item x="10"/>
        <item x="3"/>
        <item x="4"/>
        <item x="1"/>
        <item x="0"/>
        <item t="default"/>
      </items>
    </pivotField>
    <pivotField dataField="1" numFmtId="164" showAll="0" defaultSubtota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7"/>
    </i>
    <i t="grand">
      <x/>
    </i>
  </rowItems>
  <colFields count="1">
    <field x="-2"/>
  </colFields>
  <colItems count="6">
    <i>
      <x/>
    </i>
    <i i="1">
      <x v="1"/>
    </i>
    <i i="2">
      <x v="2"/>
    </i>
    <i i="3">
      <x v="3"/>
    </i>
    <i i="4">
      <x v="4"/>
    </i>
    <i i="5">
      <x v="5"/>
    </i>
  </colItems>
  <dataFields count="6">
    <dataField name="Average of Writing a blog" fld="13" subtotal="average" baseField="0" baseItem="0"/>
    <dataField name="Average of Writing a letter to a newspaper" fld="14" subtotal="average" baseField="0" baseItem="0"/>
    <dataField name="Average of Writing a letter to a local representative" fld="15" subtotal="average" baseField="0" baseItem="0"/>
    <dataField name="Average of Organising a community litter pick" fld="16" subtotal="average" baseField="0" baseItem="0"/>
    <dataField name="Average of Starting a community compost heap" fld="17" subtotal="average" baseField="0" baseItem="0"/>
    <dataField name="Average of Average value of all activities for this segment" fld="18" subtotal="average" baseField="0" baseItem="0"/>
  </dataFields>
  <formats count="16">
    <format dxfId="85">
      <pivotArea field="3" type="button" dataOnly="0" labelOnly="1" outline="0"/>
    </format>
    <format dxfId="84">
      <pivotArea outline="0" collapsedLevelsAreSubtotals="1" fieldPosition="0"/>
    </format>
    <format dxfId="83">
      <pivotArea grandRow="1" outline="0" collapsedLevelsAreSubtotals="1" fieldPosition="0"/>
    </format>
    <format dxfId="82">
      <pivotArea collapsedLevelsAreSubtotals="1" fieldPosition="0">
        <references count="1">
          <reference field="1" count="0"/>
        </references>
      </pivotArea>
    </format>
    <format dxfId="81">
      <pivotArea field="1" type="button" dataOnly="0" labelOnly="1" outline="0" axis="axisRow" fieldPosition="0"/>
    </format>
    <format dxfId="80">
      <pivotArea dataOnly="0" labelOnly="1" outline="0" fieldPosition="0">
        <references count="1">
          <reference field="4294967294" count="6">
            <x v="0"/>
            <x v="1"/>
            <x v="2"/>
            <x v="3"/>
            <x v="4"/>
            <x v="5"/>
          </reference>
        </references>
      </pivotArea>
    </format>
    <format dxfId="79">
      <pivotArea collapsedLevelsAreSubtotals="1" fieldPosition="0">
        <references count="1">
          <reference field="1" count="0"/>
        </references>
      </pivotArea>
    </format>
    <format dxfId="78">
      <pivotArea dataOnly="0" labelOnly="1" fieldPosition="0">
        <references count="1">
          <reference field="1" count="0"/>
        </references>
      </pivotArea>
    </format>
    <format dxfId="77">
      <pivotArea collapsedLevelsAreSubtotals="1" fieldPosition="0">
        <references count="1">
          <reference field="1" count="0"/>
        </references>
      </pivotArea>
    </format>
    <format dxfId="76">
      <pivotArea dataOnly="0" labelOnly="1" fieldPosition="0">
        <references count="1">
          <reference field="1" count="0"/>
        </references>
      </pivotArea>
    </format>
    <format dxfId="75">
      <pivotArea collapsedLevelsAreSubtotals="1" fieldPosition="0">
        <references count="1">
          <reference field="1" count="0"/>
        </references>
      </pivotArea>
    </format>
    <format dxfId="74">
      <pivotArea field="1" type="button" dataOnly="0" labelOnly="1" outline="0" axis="axisRow" fieldPosition="0"/>
    </format>
    <format dxfId="73">
      <pivotArea dataOnly="0" labelOnly="1" fieldPosition="0">
        <references count="1">
          <reference field="1" count="0"/>
        </references>
      </pivotArea>
    </format>
    <format dxfId="72">
      <pivotArea dataOnly="0" labelOnly="1" outline="0" fieldPosition="0">
        <references count="1">
          <reference field="4294967294" count="6">
            <x v="0"/>
            <x v="1"/>
            <x v="2"/>
            <x v="3"/>
            <x v="4"/>
            <x v="5"/>
          </reference>
        </references>
      </pivotArea>
    </format>
    <format dxfId="71">
      <pivotArea collapsedLevelsAreSubtotals="1" fieldPosition="0">
        <references count="1">
          <reference field="1" count="0"/>
        </references>
      </pivotArea>
    </format>
    <format dxfId="7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11" cacheId="3"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Country">
  <location ref="A64:G69" firstHeaderRow="1" firstDataRow="2" firstDataCol="1"/>
  <pivotFields count="28">
    <pivotField showAll="0"/>
    <pivotField showAll="0"/>
    <pivotField showAll="0"/>
    <pivotField axis="axisRow" showAll="0">
      <items count="4">
        <item x="1"/>
        <item x="0"/>
        <item x="2"/>
        <item t="default"/>
      </items>
    </pivotField>
    <pivotField showAll="0"/>
    <pivotField showAll="0"/>
    <pivotField showAll="0"/>
    <pivotField dataField="1" showAll="0"/>
    <pivotField dataField="1" showAll="0"/>
    <pivotField dataField="1" showAll="0"/>
    <pivotField dataField="1" showAll="0"/>
    <pivotField dataField="1" showAll="0"/>
    <pivotField dataField="1" numFmtId="168" showAll="0" defaultSubtotal="0"/>
    <pivotField numFmtId="164" showAll="0"/>
    <pivotField numFmtId="164" showAll="0"/>
    <pivotField numFmtId="164" showAll="0"/>
    <pivotField numFmtId="164" showAll="0"/>
    <pivotField showAll="0"/>
    <pivotField numFmtId="164" showAll="0" defaultSubtotal="0"/>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Fields count="1">
    <field x="-2"/>
  </colFields>
  <colItems count="6">
    <i>
      <x/>
    </i>
    <i i="1">
      <x v="1"/>
    </i>
    <i i="2">
      <x v="2"/>
    </i>
    <i i="3">
      <x v="3"/>
    </i>
    <i i="4">
      <x v="4"/>
    </i>
    <i i="5">
      <x v="5"/>
    </i>
  </colItems>
  <dataFields count="6">
    <dataField name="Average of Writing a blog" fld="7" subtotal="average" baseField="0" baseItem="0"/>
    <dataField name="Average of Writing a letter to a newspaper" fld="8" subtotal="average" baseField="0" baseItem="0"/>
    <dataField name="Average of Writing a letter to a local representative" fld="9" subtotal="average" baseField="0" baseItem="0"/>
    <dataField name="Average of Organising a community litter pick" fld="10" subtotal="average" baseField="0" baseItem="0"/>
    <dataField name="Average of Starting a community compost heap" fld="11" subtotal="average" baseField="0" baseItem="0"/>
    <dataField name="Average of Average rating of all activities for this segment" fld="12" subtotal="average" baseField="0" baseItem="0"/>
  </dataFields>
  <formats count="17">
    <format dxfId="102">
      <pivotArea field="3" type="button" dataOnly="0" labelOnly="1" outline="0" axis="axisRow" fieldPosition="0"/>
    </format>
    <format dxfId="101">
      <pivotArea dataOnly="0" labelOnly="1" outline="0" fieldPosition="0">
        <references count="1">
          <reference field="4294967294" count="5">
            <x v="0"/>
            <x v="1"/>
            <x v="2"/>
            <x v="3"/>
            <x v="4"/>
          </reference>
        </references>
      </pivotArea>
    </format>
    <format dxfId="100">
      <pivotArea outline="0" collapsedLevelsAreSubtotals="1" fieldPosition="0"/>
    </format>
    <format dxfId="99">
      <pivotArea field="3" type="button" dataOnly="0" labelOnly="1" outline="0" axis="axisRow" fieldPosition="0"/>
    </format>
    <format dxfId="98">
      <pivotArea dataOnly="0" labelOnly="1" outline="0" fieldPosition="0">
        <references count="1">
          <reference field="4294967294" count="6">
            <x v="0"/>
            <x v="1"/>
            <x v="2"/>
            <x v="3"/>
            <x v="4"/>
            <x v="5"/>
          </reference>
        </references>
      </pivotArea>
    </format>
    <format dxfId="97">
      <pivotArea collapsedLevelsAreSubtotals="1" fieldPosition="0">
        <references count="2">
          <reference field="4294967294" count="1" selected="0">
            <x v="5"/>
          </reference>
          <reference field="3" count="0"/>
        </references>
      </pivotArea>
    </format>
    <format dxfId="96">
      <pivotArea collapsedLevelsAreSubtotals="1" fieldPosition="0">
        <references count="1">
          <reference field="3" count="0"/>
        </references>
      </pivotArea>
    </format>
    <format dxfId="95">
      <pivotArea collapsedLevelsAreSubtotals="1" fieldPosition="0">
        <references count="1">
          <reference field="3" count="0"/>
        </references>
      </pivotArea>
    </format>
    <format dxfId="94">
      <pivotArea collapsedLevelsAreSubtotals="1" fieldPosition="0">
        <references count="1">
          <reference field="3" count="0"/>
        </references>
      </pivotArea>
    </format>
    <format dxfId="93">
      <pivotArea collapsedLevelsAreSubtotals="1" fieldPosition="0">
        <references count="1">
          <reference field="3" count="0"/>
        </references>
      </pivotArea>
    </format>
    <format dxfId="92">
      <pivotArea field="3" type="button" dataOnly="0" labelOnly="1" outline="0" axis="axisRow" fieldPosition="0"/>
    </format>
    <format dxfId="91">
      <pivotArea dataOnly="0" labelOnly="1" fieldPosition="0">
        <references count="1">
          <reference field="3" count="0"/>
        </references>
      </pivotArea>
    </format>
    <format dxfId="90">
      <pivotArea dataOnly="0" labelOnly="1" outline="0" fieldPosition="0">
        <references count="1">
          <reference field="4294967294" count="6">
            <x v="0"/>
            <x v="1"/>
            <x v="2"/>
            <x v="3"/>
            <x v="4"/>
            <x v="5"/>
          </reference>
        </references>
      </pivotArea>
    </format>
    <format dxfId="89">
      <pivotArea collapsedLevelsAreSubtotals="1" fieldPosition="0">
        <references count="1">
          <reference field="3" count="0"/>
        </references>
      </pivotArea>
    </format>
    <format dxfId="88">
      <pivotArea dataOnly="0" labelOnly="1" outline="0" fieldPosition="0">
        <references count="1">
          <reference field="4294967294" count="6">
            <x v="0"/>
            <x v="1"/>
            <x v="2"/>
            <x v="3"/>
            <x v="4"/>
            <x v="5"/>
          </reference>
        </references>
      </pivotArea>
    </format>
    <format dxfId="87">
      <pivotArea dataOnly="0" labelOnly="1" outline="0" fieldPosition="0">
        <references count="1">
          <reference field="4294967294" count="6">
            <x v="0"/>
            <x v="1"/>
            <x v="2"/>
            <x v="3"/>
            <x v="4"/>
            <x v="5"/>
          </reference>
        </references>
      </pivotArea>
    </format>
    <format dxfId="86">
      <pivotArea dataOnly="0" labelOnly="1" outline="0" fieldPosition="0">
        <references count="1">
          <reference field="4294967294"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A000000}" name="PivotTable7" cacheId="2"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Country">
  <location ref="A34:H39" firstHeaderRow="1" firstDataRow="2" firstDataCol="1"/>
  <pivotFields count="28">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numFmtId="168" showAll="0" defaultSubtotal="0"/>
    <pivotField showAll="0"/>
    <pivotField showAll="0"/>
    <pivotField numFmtId="164" showAll="0"/>
    <pivotField showAll="0"/>
    <pivotField showAll="0"/>
    <pivotField showAll="0"/>
    <pivotField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s>
  <rowFields count="1">
    <field x="3"/>
  </rowFields>
  <rowItems count="4">
    <i>
      <x/>
    </i>
    <i>
      <x v="1"/>
    </i>
    <i>
      <x v="2"/>
    </i>
    <i t="grand">
      <x/>
    </i>
  </rowItems>
  <colFields count="1">
    <field x="-2"/>
  </colFields>
  <colItems count="7">
    <i>
      <x/>
    </i>
    <i i="1">
      <x v="1"/>
    </i>
    <i i="2">
      <x v="2"/>
    </i>
    <i i="3">
      <x v="3"/>
    </i>
    <i i="4">
      <x v="4"/>
    </i>
    <i i="5">
      <x v="5"/>
    </i>
    <i i="6">
      <x v="6"/>
    </i>
  </colItems>
  <dataFields count="7">
    <dataField name="Average of Making a positive difference to society and the environment by... recycling 10kg of food waste over a year" fld="26" subtotal="average" baseField="0" baseItem="0"/>
    <dataField name="Average of Making a positive difference to society and the environment by... reusing 10kg of food waste over a year" fld="25" subtotal="average" baseField="0" baseItem="0"/>
    <dataField name="Average of Making a positive difference to society and the environment by... reducing 10kg of food waste over a year" fld="24" subtotal="average" baseField="0" baseItem="0"/>
    <dataField name="Average of Making a positive difference to society and the environment by... recycling 10kg of food packaging over a year" fld="23" subtotal="average" baseField="0" baseItem="0"/>
    <dataField name="Average of Making a positive difference to society and the environment by... reusing 10kg of food packaging over a year" fld="22" subtotal="average" baseField="0" baseItem="0"/>
    <dataField name="Average of Making a positive difference to society and the environment by... reducing 10kg of food packaging over a year" fld="21" subtotal="average" baseField="0" baseItem="0"/>
    <dataField name="Average of Average value of all outcomes for this segment" fld="27" subtotal="average" baseField="0" baseItem="0"/>
  </dataFields>
  <formats count="23">
    <format dxfId="125">
      <pivotArea dataOnly="0" labelOnly="1" outline="0" fieldPosition="0">
        <references count="1">
          <reference field="4294967294" count="1">
            <x v="0"/>
          </reference>
        </references>
      </pivotArea>
    </format>
    <format dxfId="124">
      <pivotArea outline="0" collapsedLevelsAreSubtotals="1" fieldPosition="0"/>
    </format>
    <format dxfId="123">
      <pivotArea dataOnly="0" labelOnly="1" fieldPosition="0">
        <references count="1">
          <reference field="3" count="0"/>
        </references>
      </pivotArea>
    </format>
    <format dxfId="122">
      <pivotArea dataOnly="0" labelOnly="1" grandRow="1" outline="0" fieldPosition="0"/>
    </format>
    <format dxfId="121">
      <pivotArea outline="0" collapsedLevelsAreSubtotals="1" fieldPosition="0"/>
    </format>
    <format dxfId="120">
      <pivotArea dataOnly="0" labelOnly="1" outline="0" fieldPosition="0">
        <references count="1">
          <reference field="4294967294" count="6">
            <x v="0"/>
            <x v="1"/>
            <x v="2"/>
            <x v="3"/>
            <x v="4"/>
            <x v="5"/>
          </reference>
        </references>
      </pivotArea>
    </format>
    <format dxfId="119">
      <pivotArea dataOnly="0" labelOnly="1" outline="0" fieldPosition="0">
        <references count="1">
          <reference field="4294967294" count="6">
            <x v="0"/>
            <x v="1"/>
            <x v="2"/>
            <x v="3"/>
            <x v="4"/>
            <x v="5"/>
          </reference>
        </references>
      </pivotArea>
    </format>
    <format dxfId="118">
      <pivotArea outline="0" collapsedLevelsAreSubtotals="1" fieldPosition="0"/>
    </format>
    <format dxfId="117">
      <pivotArea field="3" type="button" dataOnly="0" labelOnly="1" outline="0" axis="axisRow" fieldPosition="0"/>
    </format>
    <format dxfId="116">
      <pivotArea field="3" type="button" dataOnly="0" labelOnly="1" outline="0" axis="axisRow" fieldPosition="0"/>
    </format>
    <format dxfId="115">
      <pivotArea field="3" type="button" dataOnly="0" labelOnly="1" outline="0" axis="axisRow" fieldPosition="0"/>
    </format>
    <format dxfId="114">
      <pivotArea dataOnly="0" labelOnly="1" fieldPosition="0">
        <references count="1">
          <reference field="3" count="0"/>
        </references>
      </pivotArea>
    </format>
    <format dxfId="113">
      <pivotArea dataOnly="0" labelOnly="1" outline="0" fieldPosition="0">
        <references count="1">
          <reference field="4294967294" count="1">
            <x v="6"/>
          </reference>
        </references>
      </pivotArea>
    </format>
    <format dxfId="112">
      <pivotArea field="3" type="button" dataOnly="0" labelOnly="1" outline="0" axis="axisRow" fieldPosition="0"/>
    </format>
    <format dxfId="111">
      <pivotArea dataOnly="0" labelOnly="1" outline="0" fieldPosition="0">
        <references count="1">
          <reference field="4294967294" count="7">
            <x v="0"/>
            <x v="1"/>
            <x v="2"/>
            <x v="3"/>
            <x v="4"/>
            <x v="5"/>
            <x v="6"/>
          </reference>
        </references>
      </pivotArea>
    </format>
    <format dxfId="110">
      <pivotArea collapsedLevelsAreSubtotals="1" fieldPosition="0">
        <references count="1">
          <reference field="3" count="0"/>
        </references>
      </pivotArea>
    </format>
    <format dxfId="109">
      <pivotArea collapsedLevelsAreSubtotals="1" fieldPosition="0">
        <references count="2">
          <reference field="4294967294" count="1" selected="0">
            <x v="6"/>
          </reference>
          <reference field="3" count="0"/>
        </references>
      </pivotArea>
    </format>
    <format dxfId="108">
      <pivotArea collapsedLevelsAreSubtotals="1" fieldPosition="0">
        <references count="1">
          <reference field="3" count="0"/>
        </references>
      </pivotArea>
    </format>
    <format dxfId="107">
      <pivotArea collapsedLevelsAreSubtotals="1" fieldPosition="0">
        <references count="1">
          <reference field="3" count="0"/>
        </references>
      </pivotArea>
    </format>
    <format dxfId="106">
      <pivotArea collapsedLevelsAreSubtotals="1" fieldPosition="0">
        <references count="1">
          <reference field="3" count="0"/>
        </references>
      </pivotArea>
    </format>
    <format dxfId="105">
      <pivotArea field="3" type="button" dataOnly="0" labelOnly="1" outline="0" axis="axisRow" fieldPosition="0"/>
    </format>
    <format dxfId="104">
      <pivotArea dataOnly="0" labelOnly="1" fieldPosition="0">
        <references count="1">
          <reference field="3" count="0"/>
        </references>
      </pivotArea>
    </format>
    <format dxfId="103">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B000000}" name="PivotTable9" cacheId="2"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Gender">
  <location ref="A42:H46" firstHeaderRow="1" firstDataRow="2" firstDataCol="1"/>
  <pivotFields count="28">
    <pivotField showAll="0"/>
    <pivotField showAll="0"/>
    <pivotField showAll="0"/>
    <pivotField showAll="0">
      <items count="4">
        <item x="1"/>
        <item x="0"/>
        <item x="2"/>
        <item t="default"/>
      </items>
    </pivotField>
    <pivotField axis="axisRow" showAll="0">
      <items count="5">
        <item x="1"/>
        <item x="0"/>
        <item m="1" x="2"/>
        <item m="1" x="3"/>
        <item t="default"/>
      </items>
    </pivotField>
    <pivotField showAll="0"/>
    <pivotField showAll="0"/>
    <pivotField showAll="0"/>
    <pivotField showAll="0"/>
    <pivotField showAll="0"/>
    <pivotField showAll="0"/>
    <pivotField showAll="0"/>
    <pivotField showAll="0"/>
    <pivotField numFmtId="168" showAll="0" defaultSubtotal="0"/>
    <pivotField showAll="0"/>
    <pivotField showAll="0"/>
    <pivotField numFmtId="164" showAll="0"/>
    <pivotField showAll="0"/>
    <pivotField showAll="0"/>
    <pivotField showAll="0"/>
    <pivotField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s>
  <rowFields count="1">
    <field x="4"/>
  </rowFields>
  <rowItems count="3">
    <i>
      <x/>
    </i>
    <i>
      <x v="1"/>
    </i>
    <i t="grand">
      <x/>
    </i>
  </rowItems>
  <colFields count="1">
    <field x="-2"/>
  </colFields>
  <colItems count="7">
    <i>
      <x/>
    </i>
    <i i="1">
      <x v="1"/>
    </i>
    <i i="2">
      <x v="2"/>
    </i>
    <i i="3">
      <x v="3"/>
    </i>
    <i i="4">
      <x v="4"/>
    </i>
    <i i="5">
      <x v="5"/>
    </i>
    <i i="6">
      <x v="6"/>
    </i>
  </colItems>
  <dataFields count="7">
    <dataField name="Average of Making a positive difference to society and the environment by... recycling 10kg of food waste over a year" fld="26" subtotal="average" baseField="0" baseItem="0"/>
    <dataField name="Average of Making a positive difference to society and the environment by... reusing 10kg of food waste over a year" fld="25" subtotal="average" baseField="0" baseItem="0"/>
    <dataField name="Average of Making a positive difference to society and the environment by... reducing 10kg of food waste over a year" fld="24" subtotal="average" baseField="0" baseItem="0"/>
    <dataField name="Average of Making a positive difference to society and the environment by... recycling 10kg of food packaging over a year" fld="23" subtotal="average" baseField="0" baseItem="0"/>
    <dataField name="Average of Making a positive difference to society and the environment by... reusing 10kg of food packaging over a year" fld="22" subtotal="average" baseField="0" baseItem="0"/>
    <dataField name="Average of Making a positive difference to society and the environment by... reducing 10kg of food packaging over a year" fld="21" subtotal="average" baseField="0" baseItem="0"/>
    <dataField name="Average of Average value of all outcomes for this segment" fld="27" subtotal="average" baseField="0" baseItem="0"/>
  </dataFields>
  <formats count="21">
    <format dxfId="146">
      <pivotArea dataOnly="0" labelOnly="1" outline="0" fieldPosition="0">
        <references count="1">
          <reference field="4294967294" count="1">
            <x v="0"/>
          </reference>
        </references>
      </pivotArea>
    </format>
    <format dxfId="145">
      <pivotArea outline="0" collapsedLevelsAreSubtotals="1" fieldPosition="0"/>
    </format>
    <format dxfId="144">
      <pivotArea dataOnly="0" labelOnly="1" grandRow="1" outline="0" fieldPosition="0"/>
    </format>
    <format dxfId="143">
      <pivotArea outline="0" collapsedLevelsAreSubtotals="1" fieldPosition="0"/>
    </format>
    <format dxfId="142">
      <pivotArea dataOnly="0" labelOnly="1" outline="0" fieldPosition="0">
        <references count="1">
          <reference field="4294967294" count="6">
            <x v="0"/>
            <x v="1"/>
            <x v="2"/>
            <x v="3"/>
            <x v="4"/>
            <x v="5"/>
          </reference>
        </references>
      </pivotArea>
    </format>
    <format dxfId="141">
      <pivotArea dataOnly="0" labelOnly="1" outline="0" fieldPosition="0">
        <references count="1">
          <reference field="4294967294" count="6">
            <x v="0"/>
            <x v="1"/>
            <x v="2"/>
            <x v="3"/>
            <x v="4"/>
            <x v="5"/>
          </reference>
        </references>
      </pivotArea>
    </format>
    <format dxfId="140">
      <pivotArea outline="0" collapsedLevelsAreSubtotals="1" fieldPosition="0"/>
    </format>
    <format dxfId="139">
      <pivotArea field="3" type="button" dataOnly="0" labelOnly="1" outline="0"/>
    </format>
    <format dxfId="138">
      <pivotArea field="3" type="button" dataOnly="0" labelOnly="1" outline="0"/>
    </format>
    <format dxfId="137">
      <pivotArea field="4" type="button" dataOnly="0" labelOnly="1" outline="0" axis="axisRow" fieldPosition="0"/>
    </format>
    <format dxfId="136">
      <pivotArea dataOnly="0" labelOnly="1" outline="0" fieldPosition="0">
        <references count="1">
          <reference field="4294967294" count="6">
            <x v="0"/>
            <x v="1"/>
            <x v="2"/>
            <x v="3"/>
            <x v="4"/>
            <x v="5"/>
          </reference>
        </references>
      </pivotArea>
    </format>
    <format dxfId="135">
      <pivotArea field="4" type="button" dataOnly="0" labelOnly="1" outline="0" axis="axisRow" fieldPosition="0"/>
    </format>
    <format dxfId="134">
      <pivotArea dataOnly="0" labelOnly="1" fieldPosition="0">
        <references count="1">
          <reference field="4" count="0"/>
        </references>
      </pivotArea>
    </format>
    <format dxfId="133">
      <pivotArea dataOnly="0" labelOnly="1" outline="0" fieldPosition="0">
        <references count="1">
          <reference field="4294967294" count="1">
            <x v="6"/>
          </reference>
        </references>
      </pivotArea>
    </format>
    <format dxfId="132">
      <pivotArea field="4" type="button" dataOnly="0" labelOnly="1" outline="0" axis="axisRow" fieldPosition="0"/>
    </format>
    <format dxfId="131">
      <pivotArea dataOnly="0" labelOnly="1" outline="0" fieldPosition="0">
        <references count="1">
          <reference field="4294967294" count="7">
            <x v="0"/>
            <x v="1"/>
            <x v="2"/>
            <x v="3"/>
            <x v="4"/>
            <x v="5"/>
            <x v="6"/>
          </reference>
        </references>
      </pivotArea>
    </format>
    <format dxfId="130">
      <pivotArea collapsedLevelsAreSubtotals="1" fieldPosition="0">
        <references count="2">
          <reference field="4294967294" count="1" selected="0">
            <x v="6"/>
          </reference>
          <reference field="4" count="0"/>
        </references>
      </pivotArea>
    </format>
    <format dxfId="129">
      <pivotArea collapsedLevelsAreSubtotals="1" fieldPosition="0">
        <references count="1">
          <reference field="4" count="0"/>
        </references>
      </pivotArea>
    </format>
    <format dxfId="128">
      <pivotArea field="4" type="button" dataOnly="0" labelOnly="1" outline="0" axis="axisRow" fieldPosition="0"/>
    </format>
    <format dxfId="127">
      <pivotArea dataOnly="0" labelOnly="1" fieldPosition="0">
        <references count="1">
          <reference field="4" count="0"/>
        </references>
      </pivotArea>
    </format>
    <format dxfId="126">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12" cacheId="3" applyNumberFormats="0" applyBorderFormats="0" applyFontFormats="0" applyPatternFormats="0" applyAlignmentFormats="0" applyWidthHeightFormats="1" dataCaption="Values" grandTotalCaption="Average" updatedVersion="3" minRefreshableVersion="3" showCalcMbrs="0" useAutoFormatting="1" itemPrintTitles="1" createdVersion="3" indent="0" outline="1" outlineData="1" multipleFieldFilters="0" rowHeaderCaption="Gender">
  <location ref="A72:G76" firstHeaderRow="1" firstDataRow="2" firstDataCol="1"/>
  <pivotFields count="28">
    <pivotField showAll="0"/>
    <pivotField showAll="0"/>
    <pivotField showAll="0"/>
    <pivotField showAll="0">
      <items count="4">
        <item x="1"/>
        <item x="0"/>
        <item x="2"/>
        <item t="default"/>
      </items>
    </pivotField>
    <pivotField axis="axisRow" showAll="0">
      <items count="3">
        <item x="1"/>
        <item x="0"/>
        <item t="default"/>
      </items>
    </pivotField>
    <pivotField showAll="0"/>
    <pivotField showAll="0"/>
    <pivotField dataField="1" showAll="0"/>
    <pivotField dataField="1" showAll="0"/>
    <pivotField dataField="1" showAll="0"/>
    <pivotField dataField="1" showAll="0"/>
    <pivotField dataField="1" showAll="0"/>
    <pivotField dataField="1" numFmtId="168" showAll="0" defaultSubtotal="0"/>
    <pivotField numFmtId="164" showAll="0"/>
    <pivotField numFmtId="164" showAll="0"/>
    <pivotField numFmtId="164" showAll="0"/>
    <pivotField numFmtId="164" showAll="0"/>
    <pivotField showAll="0"/>
    <pivotField numFmtId="164" showAll="0" defaultSubtota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2"/>
  </colFields>
  <colItems count="6">
    <i>
      <x/>
    </i>
    <i i="1">
      <x v="1"/>
    </i>
    <i i="2">
      <x v="2"/>
    </i>
    <i i="3">
      <x v="3"/>
    </i>
    <i i="4">
      <x v="4"/>
    </i>
    <i i="5">
      <x v="5"/>
    </i>
  </colItems>
  <dataFields count="6">
    <dataField name="Average of Writing a blog" fld="7" subtotal="average" baseField="0" baseItem="0"/>
    <dataField name="Average of Writing a letter to a newspaper" fld="8" subtotal="average" baseField="0" baseItem="0"/>
    <dataField name="Average of Writing a letter to a local representative" fld="9" subtotal="average" baseField="0" baseItem="0"/>
    <dataField name="Average of Organising a community litter pick" fld="10" subtotal="average" baseField="0" baseItem="0"/>
    <dataField name="Average of Starting a community compost heap" fld="11" subtotal="average" baseField="0" baseItem="0"/>
    <dataField name="Average of Average rating of all activities for this segment" fld="12" subtotal="average" baseField="0" baseItem="0"/>
  </dataFields>
  <formats count="16">
    <format dxfId="162">
      <pivotArea field="3" type="button" dataOnly="0" labelOnly="1" outline="0"/>
    </format>
    <format dxfId="161">
      <pivotArea outline="0" collapsedLevelsAreSubtotals="1" fieldPosition="0"/>
    </format>
    <format dxfId="160">
      <pivotArea field="4" type="button" dataOnly="0" labelOnly="1" outline="0" axis="axisRow" fieldPosition="0"/>
    </format>
    <format dxfId="159">
      <pivotArea dataOnly="0" labelOnly="1" outline="0" fieldPosition="0">
        <references count="1">
          <reference field="4294967294" count="6">
            <x v="0"/>
            <x v="1"/>
            <x v="2"/>
            <x v="3"/>
            <x v="4"/>
            <x v="5"/>
          </reference>
        </references>
      </pivotArea>
    </format>
    <format dxfId="158">
      <pivotArea collapsedLevelsAreSubtotals="1" fieldPosition="0">
        <references count="1">
          <reference field="4" count="0"/>
        </references>
      </pivotArea>
    </format>
    <format dxfId="157">
      <pivotArea dataOnly="0" labelOnly="1" fieldPosition="0">
        <references count="1">
          <reference field="4" count="0"/>
        </references>
      </pivotArea>
    </format>
    <format dxfId="156">
      <pivotArea collapsedLevelsAreSubtotals="1" fieldPosition="0">
        <references count="1">
          <reference field="4" count="0"/>
        </references>
      </pivotArea>
    </format>
    <format dxfId="155">
      <pivotArea dataOnly="0" labelOnly="1" fieldPosition="0">
        <references count="1">
          <reference field="4" count="0"/>
        </references>
      </pivotArea>
    </format>
    <format dxfId="154">
      <pivotArea collapsedLevelsAreSubtotals="1" fieldPosition="0">
        <references count="1">
          <reference field="4" count="0"/>
        </references>
      </pivotArea>
    </format>
    <format dxfId="153">
      <pivotArea dataOnly="0" labelOnly="1" fieldPosition="0">
        <references count="1">
          <reference field="4" count="0"/>
        </references>
      </pivotArea>
    </format>
    <format dxfId="152">
      <pivotArea collapsedLevelsAreSubtotals="1" fieldPosition="0">
        <references count="1">
          <reference field="4" count="0"/>
        </references>
      </pivotArea>
    </format>
    <format dxfId="151">
      <pivotArea field="4" type="button" dataOnly="0" labelOnly="1" outline="0" axis="axisRow" fieldPosition="0"/>
    </format>
    <format dxfId="150">
      <pivotArea dataOnly="0" labelOnly="1" fieldPosition="0">
        <references count="1">
          <reference field="4" count="0"/>
        </references>
      </pivotArea>
    </format>
    <format dxfId="149">
      <pivotArea dataOnly="0" labelOnly="1" outline="0" fieldPosition="0">
        <references count="1">
          <reference field="4294967294" count="6">
            <x v="0"/>
            <x v="1"/>
            <x v="2"/>
            <x v="3"/>
            <x v="4"/>
            <x v="5"/>
          </reference>
        </references>
      </pivotArea>
    </format>
    <format dxfId="148">
      <pivotArea collapsedLevelsAreSubtotals="1" fieldPosition="0">
        <references count="1">
          <reference field="4" count="0"/>
        </references>
      </pivotArea>
    </format>
    <format dxfId="147">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47"/>
  <sheetViews>
    <sheetView tabSelected="1" zoomScaleNormal="100" workbookViewId="0"/>
  </sheetViews>
  <sheetFormatPr defaultRowHeight="15" x14ac:dyDescent="0.25"/>
  <cols>
    <col min="1" max="1" width="5.28515625" customWidth="1"/>
    <col min="2" max="2" width="32.140625" customWidth="1"/>
    <col min="3" max="3" width="12.7109375" customWidth="1"/>
    <col min="4" max="4" width="11.28515625" customWidth="1"/>
    <col min="5" max="5" width="35.85546875" customWidth="1"/>
    <col min="6" max="6" width="25.7109375" customWidth="1"/>
    <col min="7" max="7" width="12.7109375" customWidth="1"/>
    <col min="8" max="8" width="35.140625" customWidth="1"/>
    <col min="9" max="9" width="7.42578125" customWidth="1"/>
    <col min="10" max="10" width="43.85546875" customWidth="1"/>
  </cols>
  <sheetData>
    <row r="1" spans="1:15" ht="34.5" customHeight="1" thickBot="1" x14ac:dyDescent="0.3">
      <c r="A1" s="211"/>
      <c r="B1" s="215" t="s">
        <v>521</v>
      </c>
      <c r="C1" s="215"/>
      <c r="D1" s="215"/>
      <c r="E1" s="215"/>
      <c r="F1" s="215"/>
      <c r="G1" s="215"/>
      <c r="H1" s="215"/>
      <c r="I1" s="211"/>
      <c r="J1" s="211"/>
      <c r="K1" s="211"/>
      <c r="L1" s="211"/>
      <c r="M1" s="211"/>
      <c r="N1" s="211"/>
      <c r="O1" s="211"/>
    </row>
    <row r="2" spans="1:15" ht="33" customHeight="1" thickBot="1" x14ac:dyDescent="0.3">
      <c r="A2" s="211"/>
      <c r="B2" s="216" t="s">
        <v>515</v>
      </c>
      <c r="C2" s="217"/>
      <c r="D2" s="217"/>
      <c r="E2" s="217"/>
      <c r="F2" s="217"/>
      <c r="G2" s="217"/>
      <c r="H2" s="217"/>
      <c r="I2" s="217"/>
      <c r="J2" s="218"/>
      <c r="K2" s="211"/>
      <c r="L2" s="211"/>
      <c r="M2" s="211"/>
      <c r="N2" s="211"/>
      <c r="O2" s="211"/>
    </row>
    <row r="3" spans="1:15" x14ac:dyDescent="0.25">
      <c r="A3" s="211"/>
      <c r="B3" s="211"/>
      <c r="C3" s="211"/>
      <c r="D3" s="211"/>
      <c r="E3" s="211"/>
      <c r="F3" s="211"/>
      <c r="G3" s="211"/>
      <c r="H3" s="211"/>
      <c r="I3" s="211"/>
      <c r="J3" s="211"/>
      <c r="K3" s="211"/>
      <c r="L3" s="211"/>
      <c r="M3" s="211"/>
      <c r="N3" s="211"/>
      <c r="O3" s="211"/>
    </row>
    <row r="4" spans="1:15" ht="19.5" thickBot="1" x14ac:dyDescent="0.35">
      <c r="A4" s="211"/>
      <c r="B4" s="208" t="s">
        <v>502</v>
      </c>
      <c r="C4" s="222" t="s">
        <v>472</v>
      </c>
      <c r="D4" s="219" t="s">
        <v>473</v>
      </c>
      <c r="E4" s="202" t="s">
        <v>499</v>
      </c>
      <c r="F4" s="206" t="s">
        <v>477</v>
      </c>
      <c r="G4" s="219" t="s">
        <v>498</v>
      </c>
      <c r="H4" s="202" t="s">
        <v>478</v>
      </c>
      <c r="I4" s="219" t="s">
        <v>479</v>
      </c>
      <c r="J4" s="202" t="s">
        <v>501</v>
      </c>
      <c r="K4" s="211"/>
      <c r="L4" s="211"/>
      <c r="M4" s="211"/>
      <c r="N4" s="211"/>
      <c r="O4" s="211"/>
    </row>
    <row r="5" spans="1:15" ht="19.5" thickBot="1" x14ac:dyDescent="0.35">
      <c r="A5" s="211"/>
      <c r="B5" s="205" t="s">
        <v>471</v>
      </c>
      <c r="C5" s="222"/>
      <c r="D5" s="221"/>
      <c r="E5" s="205" t="s">
        <v>467</v>
      </c>
      <c r="F5" s="207">
        <f>SUM(H5+J5)</f>
        <v>93.360548607781695</v>
      </c>
      <c r="G5" s="220"/>
      <c r="H5" s="204">
        <f>VLOOKUP(B5,'Food waste data table'!1:1048576,2,FALSE)</f>
        <v>92.678796729391692</v>
      </c>
      <c r="I5" s="221"/>
      <c r="J5" s="204">
        <f>'Food Waste Impact'!F44</f>
        <v>0.68175187839000007</v>
      </c>
      <c r="K5" s="211"/>
      <c r="L5" s="211"/>
      <c r="M5" s="211"/>
      <c r="N5" s="211"/>
      <c r="O5" s="211"/>
    </row>
    <row r="6" spans="1:15" ht="18.75" x14ac:dyDescent="0.3">
      <c r="A6" s="211"/>
      <c r="B6" s="214" t="s">
        <v>511</v>
      </c>
      <c r="C6" s="212"/>
      <c r="D6" s="212"/>
      <c r="E6" s="212"/>
      <c r="F6" s="212"/>
      <c r="G6" s="212"/>
      <c r="H6" s="212"/>
      <c r="I6" s="212"/>
      <c r="J6" s="212"/>
      <c r="K6" s="211"/>
      <c r="L6" s="211"/>
      <c r="M6" s="211"/>
      <c r="N6" s="211"/>
      <c r="O6" s="211"/>
    </row>
    <row r="7" spans="1:15" ht="18.75" x14ac:dyDescent="0.3">
      <c r="A7" s="211"/>
      <c r="B7" s="212"/>
      <c r="C7" s="212"/>
      <c r="D7" s="212"/>
      <c r="E7" s="212"/>
      <c r="F7" s="212"/>
      <c r="G7" s="212"/>
      <c r="H7" s="212"/>
      <c r="I7" s="212"/>
      <c r="J7" s="212"/>
      <c r="K7" s="211"/>
      <c r="L7" s="211"/>
      <c r="M7" s="211"/>
      <c r="N7" s="211"/>
      <c r="O7" s="211"/>
    </row>
    <row r="8" spans="1:15" ht="19.5" thickBot="1" x14ac:dyDescent="0.35">
      <c r="A8" s="211"/>
      <c r="B8" s="202" t="s">
        <v>502</v>
      </c>
      <c r="C8" s="222" t="s">
        <v>481</v>
      </c>
      <c r="D8" s="219" t="s">
        <v>473</v>
      </c>
      <c r="E8" s="202" t="s">
        <v>499</v>
      </c>
      <c r="F8" s="206" t="s">
        <v>477</v>
      </c>
      <c r="G8" s="219" t="s">
        <v>498</v>
      </c>
      <c r="H8" s="202" t="s">
        <v>478</v>
      </c>
      <c r="I8" s="219" t="s">
        <v>479</v>
      </c>
      <c r="J8" s="202" t="s">
        <v>501</v>
      </c>
      <c r="K8" s="211"/>
      <c r="L8" s="211"/>
      <c r="M8" s="211"/>
      <c r="N8" s="211"/>
      <c r="O8" s="211"/>
    </row>
    <row r="9" spans="1:15" ht="19.5" thickBot="1" x14ac:dyDescent="0.35">
      <c r="A9" s="211"/>
      <c r="B9" s="203" t="s">
        <v>471</v>
      </c>
      <c r="C9" s="222"/>
      <c r="D9" s="221"/>
      <c r="E9" s="205" t="s">
        <v>467</v>
      </c>
      <c r="F9" s="207">
        <f>SUM(H9+J9)</f>
        <v>141.10592295660351</v>
      </c>
      <c r="G9" s="220"/>
      <c r="H9" s="204">
        <f>VLOOKUP(B9,'Food waste data table'!1:1048576,3,FALSE)</f>
        <v>99.409659061693873</v>
      </c>
      <c r="I9" s="221"/>
      <c r="J9" s="204">
        <f>VLOOKUP(E9,'Food Waste Impact'!1:1048576,6,FALSE)</f>
        <v>41.696263894909627</v>
      </c>
      <c r="K9" s="211"/>
      <c r="L9" s="211"/>
      <c r="M9" s="211"/>
      <c r="N9" s="211"/>
      <c r="O9" s="211"/>
    </row>
    <row r="10" spans="1:15" ht="18.75" x14ac:dyDescent="0.3">
      <c r="A10" s="211"/>
      <c r="B10" s="214" t="s">
        <v>512</v>
      </c>
      <c r="C10" s="212"/>
      <c r="D10" s="212"/>
      <c r="E10" s="212"/>
      <c r="F10" s="212"/>
      <c r="G10" s="212"/>
      <c r="H10" s="212"/>
      <c r="I10" s="212"/>
      <c r="J10" s="212"/>
      <c r="K10" s="211"/>
      <c r="L10" s="211"/>
      <c r="M10" s="211"/>
      <c r="N10" s="211"/>
      <c r="O10" s="211"/>
    </row>
    <row r="11" spans="1:15" ht="18.75" x14ac:dyDescent="0.3">
      <c r="A11" s="211"/>
      <c r="B11" s="212"/>
      <c r="C11" s="212"/>
      <c r="D11" s="212"/>
      <c r="E11" s="212"/>
      <c r="F11" s="212"/>
      <c r="G11" s="212"/>
      <c r="H11" s="212"/>
      <c r="I11" s="212"/>
      <c r="J11" s="212"/>
      <c r="K11" s="211"/>
      <c r="L11" s="211"/>
      <c r="M11" s="211"/>
      <c r="N11" s="211"/>
      <c r="O11" s="211"/>
    </row>
    <row r="12" spans="1:15" ht="19.5" thickBot="1" x14ac:dyDescent="0.35">
      <c r="A12" s="211"/>
      <c r="B12" s="202" t="s">
        <v>502</v>
      </c>
      <c r="C12" s="222" t="s">
        <v>480</v>
      </c>
      <c r="D12" s="219" t="s">
        <v>473</v>
      </c>
      <c r="E12" s="202" t="s">
        <v>499</v>
      </c>
      <c r="F12" s="206" t="s">
        <v>477</v>
      </c>
      <c r="G12" s="219" t="s">
        <v>498</v>
      </c>
      <c r="H12" s="202" t="s">
        <v>478</v>
      </c>
      <c r="I12" s="219" t="s">
        <v>479</v>
      </c>
      <c r="J12" s="202" t="s">
        <v>501</v>
      </c>
      <c r="K12" s="211"/>
      <c r="L12" s="211"/>
      <c r="M12" s="211"/>
      <c r="N12" s="211"/>
      <c r="O12" s="211"/>
    </row>
    <row r="13" spans="1:15" ht="19.5" thickBot="1" x14ac:dyDescent="0.35">
      <c r="A13" s="211"/>
      <c r="B13" s="203" t="s">
        <v>471</v>
      </c>
      <c r="C13" s="222"/>
      <c r="D13" s="221"/>
      <c r="E13" s="205" t="s">
        <v>467</v>
      </c>
      <c r="F13" s="207">
        <f>SUM(H13+J13)</f>
        <v>168.69506196702895</v>
      </c>
      <c r="G13" s="220"/>
      <c r="H13" s="204">
        <f>VLOOKUP(B13,'Food waste data table'!1:1048576,4,FALSE)</f>
        <v>126.99879807211931</v>
      </c>
      <c r="I13" s="221"/>
      <c r="J13" s="204">
        <f>VLOOKUP(E13,'Food Waste Impact'!1:1048576,6,FALSE)</f>
        <v>41.696263894909627</v>
      </c>
      <c r="K13" s="211"/>
      <c r="L13" s="211"/>
      <c r="M13" s="211"/>
      <c r="N13" s="211"/>
      <c r="O13" s="211"/>
    </row>
    <row r="14" spans="1:15" ht="18.75" x14ac:dyDescent="0.3">
      <c r="A14" s="211"/>
      <c r="B14" s="214" t="s">
        <v>513</v>
      </c>
      <c r="C14" s="213"/>
      <c r="D14" s="213"/>
      <c r="E14" s="213"/>
      <c r="F14" s="213"/>
      <c r="G14" s="213"/>
      <c r="H14" s="213"/>
      <c r="I14" s="213"/>
      <c r="J14" s="213"/>
      <c r="K14" s="211"/>
      <c r="L14" s="211"/>
      <c r="M14" s="211"/>
      <c r="N14" s="211"/>
      <c r="O14" s="211"/>
    </row>
    <row r="15" spans="1:15" ht="15.75" thickBot="1" x14ac:dyDescent="0.3">
      <c r="A15" s="211"/>
      <c r="B15" s="213"/>
      <c r="C15" s="213"/>
      <c r="D15" s="213"/>
      <c r="E15" s="213"/>
      <c r="F15" s="213"/>
      <c r="G15" s="213"/>
      <c r="H15" s="213"/>
      <c r="I15" s="213"/>
      <c r="J15" s="213"/>
      <c r="K15" s="211"/>
      <c r="L15" s="211"/>
      <c r="M15" s="211"/>
      <c r="N15" s="211"/>
      <c r="O15" s="211"/>
    </row>
    <row r="16" spans="1:15" ht="33" customHeight="1" thickBot="1" x14ac:dyDescent="0.3">
      <c r="A16" s="211"/>
      <c r="B16" s="216" t="s">
        <v>516</v>
      </c>
      <c r="C16" s="217"/>
      <c r="D16" s="217"/>
      <c r="E16" s="217"/>
      <c r="F16" s="217"/>
      <c r="G16" s="217"/>
      <c r="H16" s="217"/>
      <c r="I16" s="217"/>
      <c r="J16" s="218"/>
      <c r="K16" s="211"/>
      <c r="L16" s="211"/>
      <c r="M16" s="211"/>
      <c r="N16" s="211"/>
      <c r="O16" s="211"/>
    </row>
    <row r="17" spans="1:15" x14ac:dyDescent="0.25">
      <c r="A17" s="211"/>
      <c r="B17" s="213"/>
      <c r="C17" s="213"/>
      <c r="D17" s="213"/>
      <c r="E17" s="213"/>
      <c r="F17" s="213"/>
      <c r="G17" s="213"/>
      <c r="H17" s="213"/>
      <c r="I17" s="213"/>
      <c r="J17" s="213"/>
      <c r="K17" s="211"/>
      <c r="L17" s="211"/>
      <c r="M17" s="211"/>
      <c r="N17" s="211"/>
      <c r="O17" s="211"/>
    </row>
    <row r="18" spans="1:15" ht="19.5" thickBot="1" x14ac:dyDescent="0.35">
      <c r="A18" s="211"/>
      <c r="B18" s="202" t="s">
        <v>502</v>
      </c>
      <c r="C18" s="223" t="s">
        <v>472</v>
      </c>
      <c r="D18" s="219" t="s">
        <v>473</v>
      </c>
      <c r="E18" s="202" t="s">
        <v>500</v>
      </c>
      <c r="F18" s="206" t="s">
        <v>477</v>
      </c>
      <c r="G18" s="219" t="s">
        <v>498</v>
      </c>
      <c r="H18" s="202" t="s">
        <v>478</v>
      </c>
      <c r="I18" s="219" t="s">
        <v>479</v>
      </c>
      <c r="J18" s="202" t="s">
        <v>501</v>
      </c>
      <c r="K18" s="211"/>
      <c r="L18" s="211"/>
      <c r="M18" s="211"/>
      <c r="N18" s="211"/>
      <c r="O18" s="211"/>
    </row>
    <row r="19" spans="1:15" ht="19.5" thickBot="1" x14ac:dyDescent="0.35">
      <c r="A19" s="211"/>
      <c r="B19" s="203" t="s">
        <v>471</v>
      </c>
      <c r="C19" s="223"/>
      <c r="D19" s="221"/>
      <c r="E19" s="205" t="s">
        <v>457</v>
      </c>
      <c r="F19" s="207">
        <f>SUM(H19+J19)</f>
        <v>95.299714328469889</v>
      </c>
      <c r="G19" s="220"/>
      <c r="H19" s="204">
        <f>VLOOKUP(B19,'Food packaging waste data table'!1:1048576,2,FALSE)</f>
        <v>93.936210571689884</v>
      </c>
      <c r="I19" s="221"/>
      <c r="J19" s="204">
        <f>VLOOKUP(E19,'Packaging Waste Impact'!1:1048576,7,FALSE)</f>
        <v>1.3635037567800001</v>
      </c>
      <c r="K19" s="211"/>
      <c r="L19" s="211"/>
      <c r="M19" s="211"/>
      <c r="N19" s="211"/>
      <c r="O19" s="211"/>
    </row>
    <row r="20" spans="1:15" ht="18.75" x14ac:dyDescent="0.3">
      <c r="A20" s="211"/>
      <c r="B20" s="214" t="s">
        <v>514</v>
      </c>
      <c r="C20" s="212"/>
      <c r="D20" s="212"/>
      <c r="E20" s="212"/>
      <c r="F20" s="212"/>
      <c r="G20" s="212"/>
      <c r="H20" s="212"/>
      <c r="I20" s="212"/>
      <c r="J20" s="212"/>
      <c r="K20" s="211"/>
      <c r="L20" s="211"/>
      <c r="M20" s="211"/>
      <c r="N20" s="211"/>
      <c r="O20" s="211"/>
    </row>
    <row r="21" spans="1:15" ht="18.75" x14ac:dyDescent="0.3">
      <c r="A21" s="211"/>
      <c r="B21" s="212"/>
      <c r="C21" s="212"/>
      <c r="D21" s="212"/>
      <c r="E21" s="212"/>
      <c r="F21" s="212"/>
      <c r="G21" s="212"/>
      <c r="H21" s="212"/>
      <c r="I21" s="212"/>
      <c r="J21" s="212"/>
      <c r="K21" s="211"/>
      <c r="L21" s="211"/>
      <c r="M21" s="211"/>
      <c r="N21" s="211"/>
      <c r="O21" s="211"/>
    </row>
    <row r="22" spans="1:15" ht="19.5" thickBot="1" x14ac:dyDescent="0.35">
      <c r="A22" s="211"/>
      <c r="B22" s="202" t="s">
        <v>502</v>
      </c>
      <c r="C22" s="223" t="s">
        <v>481</v>
      </c>
      <c r="D22" s="219" t="s">
        <v>473</v>
      </c>
      <c r="E22" s="202" t="s">
        <v>500</v>
      </c>
      <c r="F22" s="206" t="s">
        <v>477</v>
      </c>
      <c r="G22" s="219" t="s">
        <v>498</v>
      </c>
      <c r="H22" s="202" t="s">
        <v>478</v>
      </c>
      <c r="I22" s="219" t="s">
        <v>479</v>
      </c>
      <c r="J22" s="202" t="s">
        <v>501</v>
      </c>
      <c r="K22" s="211"/>
      <c r="L22" s="211"/>
      <c r="M22" s="211"/>
      <c r="N22" s="211"/>
      <c r="O22" s="211"/>
    </row>
    <row r="23" spans="1:15" ht="19.5" thickBot="1" x14ac:dyDescent="0.35">
      <c r="A23" s="211"/>
      <c r="B23" s="203" t="s">
        <v>471</v>
      </c>
      <c r="C23" s="223"/>
      <c r="D23" s="221"/>
      <c r="E23" s="205" t="s">
        <v>457</v>
      </c>
      <c r="F23" s="207">
        <f>SUM(H23+J23)</f>
        <v>107.39026509807724</v>
      </c>
      <c r="G23" s="220"/>
      <c r="H23" s="204">
        <f>VLOOKUP(B23,'Food packaging waste data table'!1:1048576,3,FALSE)</f>
        <v>103.66267646946724</v>
      </c>
      <c r="I23" s="221"/>
      <c r="J23" s="204">
        <f>VLOOKUP(E23,'Packaging Waste Impact'!1:1048576,6,FALSE)</f>
        <v>3.7275886286100004</v>
      </c>
      <c r="K23" s="211"/>
      <c r="L23" s="211"/>
      <c r="M23" s="211"/>
      <c r="N23" s="211"/>
      <c r="O23" s="211"/>
    </row>
    <row r="24" spans="1:15" ht="18.75" x14ac:dyDescent="0.3">
      <c r="A24" s="211"/>
      <c r="B24" s="214" t="s">
        <v>517</v>
      </c>
      <c r="C24" s="212"/>
      <c r="D24" s="212"/>
      <c r="E24" s="212"/>
      <c r="F24" s="212"/>
      <c r="G24" s="212"/>
      <c r="H24" s="212"/>
      <c r="I24" s="212"/>
      <c r="J24" s="212"/>
      <c r="K24" s="211"/>
      <c r="L24" s="211"/>
      <c r="M24" s="211"/>
      <c r="N24" s="211"/>
      <c r="O24" s="211"/>
    </row>
    <row r="25" spans="1:15" ht="18.75" x14ac:dyDescent="0.3">
      <c r="A25" s="211"/>
      <c r="B25" s="212"/>
      <c r="C25" s="212"/>
      <c r="D25" s="212"/>
      <c r="E25" s="212"/>
      <c r="F25" s="212"/>
      <c r="G25" s="212"/>
      <c r="H25" s="212"/>
      <c r="I25" s="212"/>
      <c r="J25" s="212"/>
      <c r="K25" s="211"/>
      <c r="L25" s="211"/>
      <c r="M25" s="211"/>
      <c r="N25" s="211"/>
      <c r="O25" s="211"/>
    </row>
    <row r="26" spans="1:15" ht="19.5" thickBot="1" x14ac:dyDescent="0.35">
      <c r="A26" s="211"/>
      <c r="B26" s="202" t="s">
        <v>502</v>
      </c>
      <c r="C26" s="223" t="s">
        <v>480</v>
      </c>
      <c r="D26" s="219" t="s">
        <v>473</v>
      </c>
      <c r="E26" s="202" t="s">
        <v>500</v>
      </c>
      <c r="F26" s="206" t="s">
        <v>477</v>
      </c>
      <c r="G26" s="219" t="s">
        <v>498</v>
      </c>
      <c r="H26" s="202" t="s">
        <v>478</v>
      </c>
      <c r="I26" s="219" t="s">
        <v>479</v>
      </c>
      <c r="J26" s="202" t="s">
        <v>501</v>
      </c>
      <c r="K26" s="211"/>
      <c r="L26" s="211"/>
      <c r="M26" s="211"/>
      <c r="N26" s="211"/>
      <c r="O26" s="211"/>
    </row>
    <row r="27" spans="1:15" ht="19.5" thickBot="1" x14ac:dyDescent="0.35">
      <c r="A27" s="211"/>
      <c r="B27" s="203" t="s">
        <v>471</v>
      </c>
      <c r="C27" s="223"/>
      <c r="D27" s="221"/>
      <c r="E27" s="205" t="s">
        <v>457</v>
      </c>
      <c r="F27" s="207">
        <f>SUM(H27+J27)</f>
        <v>121.18483460328994</v>
      </c>
      <c r="G27" s="220"/>
      <c r="H27" s="204">
        <f>VLOOKUP(B27,'Food packaging waste data table'!1:1048576,4,FALSE)</f>
        <v>117.45724597467995</v>
      </c>
      <c r="I27" s="221"/>
      <c r="J27" s="204">
        <f>VLOOKUP(E27,'Packaging Waste Impact'!1:1048576,6,FALSE)</f>
        <v>3.7275886286100004</v>
      </c>
      <c r="K27" s="211"/>
      <c r="L27" s="211"/>
      <c r="M27" s="211"/>
      <c r="N27" s="211"/>
      <c r="O27" s="211"/>
    </row>
    <row r="28" spans="1:15" ht="18.75" x14ac:dyDescent="0.3">
      <c r="A28" s="211"/>
      <c r="B28" s="214" t="s">
        <v>518</v>
      </c>
      <c r="C28" s="211"/>
      <c r="D28" s="211"/>
      <c r="E28" s="211"/>
      <c r="F28" s="211"/>
      <c r="G28" s="211"/>
      <c r="H28" s="211"/>
      <c r="I28" s="211"/>
      <c r="J28" s="211"/>
      <c r="K28" s="211"/>
      <c r="L28" s="211"/>
      <c r="M28" s="211"/>
      <c r="N28" s="211"/>
      <c r="O28" s="211"/>
    </row>
    <row r="29" spans="1:15" x14ac:dyDescent="0.25">
      <c r="A29" s="211"/>
      <c r="B29" s="211"/>
      <c r="C29" s="211"/>
      <c r="D29" s="211"/>
      <c r="E29" s="211"/>
      <c r="F29" s="211"/>
      <c r="G29" s="211"/>
      <c r="H29" s="211"/>
      <c r="I29" s="211"/>
      <c r="J29" s="211"/>
      <c r="K29" s="211"/>
      <c r="L29" s="211"/>
      <c r="M29" s="211"/>
      <c r="N29" s="211"/>
      <c r="O29" s="211"/>
    </row>
    <row r="30" spans="1:15" x14ac:dyDescent="0.25">
      <c r="A30" s="211"/>
      <c r="B30" s="211"/>
      <c r="C30" s="211"/>
      <c r="D30" s="211"/>
      <c r="E30" s="211"/>
      <c r="F30" s="211"/>
      <c r="G30" s="211"/>
      <c r="H30" s="211"/>
      <c r="I30" s="211"/>
      <c r="J30" s="211"/>
      <c r="K30" s="211"/>
      <c r="L30" s="211"/>
      <c r="M30" s="211"/>
      <c r="N30" s="211"/>
      <c r="O30" s="211"/>
    </row>
    <row r="31" spans="1:15" x14ac:dyDescent="0.25">
      <c r="A31" s="211"/>
      <c r="B31" s="211"/>
      <c r="C31" s="211"/>
      <c r="D31" s="211"/>
      <c r="E31" s="211"/>
      <c r="F31" s="211"/>
      <c r="G31" s="211"/>
      <c r="H31" s="211"/>
      <c r="I31" s="211"/>
      <c r="J31" s="211"/>
      <c r="K31" s="211"/>
      <c r="L31" s="211"/>
      <c r="M31" s="211"/>
      <c r="N31" s="211"/>
      <c r="O31" s="211"/>
    </row>
    <row r="32" spans="1:15" x14ac:dyDescent="0.25">
      <c r="A32" s="211"/>
      <c r="B32" s="211"/>
      <c r="C32" s="211"/>
      <c r="D32" s="211"/>
      <c r="E32" s="211"/>
      <c r="F32" s="211"/>
      <c r="G32" s="211"/>
      <c r="H32" s="211"/>
      <c r="I32" s="211"/>
      <c r="J32" s="211"/>
      <c r="K32" s="211"/>
      <c r="L32" s="211"/>
      <c r="M32" s="211"/>
      <c r="N32" s="211"/>
      <c r="O32" s="211"/>
    </row>
    <row r="33" spans="1:15" x14ac:dyDescent="0.25">
      <c r="A33" s="211"/>
      <c r="B33" s="211"/>
      <c r="C33" s="211"/>
      <c r="D33" s="211"/>
      <c r="E33" s="211"/>
      <c r="F33" s="211"/>
      <c r="G33" s="211"/>
      <c r="H33" s="211"/>
      <c r="I33" s="211"/>
      <c r="J33" s="211"/>
      <c r="K33" s="211"/>
      <c r="L33" s="211"/>
      <c r="M33" s="211"/>
      <c r="N33" s="211"/>
      <c r="O33" s="211"/>
    </row>
    <row r="34" spans="1:15" x14ac:dyDescent="0.25">
      <c r="A34" s="211"/>
      <c r="B34" s="211"/>
      <c r="C34" s="211"/>
      <c r="D34" s="211"/>
      <c r="E34" s="211"/>
      <c r="F34" s="211"/>
      <c r="G34" s="211"/>
      <c r="H34" s="211"/>
      <c r="I34" s="211"/>
      <c r="J34" s="211"/>
      <c r="K34" s="211"/>
      <c r="L34" s="211"/>
      <c r="M34" s="211"/>
      <c r="N34" s="211"/>
      <c r="O34" s="211"/>
    </row>
    <row r="35" spans="1:15" x14ac:dyDescent="0.25">
      <c r="A35" s="211"/>
      <c r="B35" s="211"/>
      <c r="C35" s="211"/>
      <c r="D35" s="211"/>
      <c r="E35" s="211"/>
      <c r="F35" s="211"/>
      <c r="G35" s="211"/>
      <c r="H35" s="211"/>
      <c r="I35" s="211"/>
      <c r="J35" s="211"/>
      <c r="K35" s="211"/>
      <c r="L35" s="211"/>
      <c r="M35" s="211"/>
      <c r="N35" s="211"/>
      <c r="O35" s="211"/>
    </row>
    <row r="36" spans="1:15" x14ac:dyDescent="0.25">
      <c r="A36" s="211"/>
      <c r="B36" s="211"/>
      <c r="C36" s="211"/>
      <c r="D36" s="211"/>
      <c r="E36" s="211"/>
      <c r="F36" s="211"/>
      <c r="G36" s="211"/>
      <c r="H36" s="211"/>
      <c r="I36" s="211"/>
      <c r="J36" s="211"/>
      <c r="K36" s="211"/>
      <c r="L36" s="211"/>
      <c r="M36" s="211"/>
      <c r="N36" s="211"/>
      <c r="O36" s="211"/>
    </row>
    <row r="37" spans="1:15" x14ac:dyDescent="0.25">
      <c r="A37" s="211"/>
      <c r="B37" s="211"/>
      <c r="C37" s="211"/>
      <c r="D37" s="211"/>
      <c r="E37" s="211"/>
      <c r="F37" s="211"/>
      <c r="G37" s="211"/>
      <c r="H37" s="211"/>
      <c r="I37" s="211"/>
      <c r="J37" s="211"/>
      <c r="K37" s="211"/>
      <c r="L37" s="211"/>
      <c r="M37" s="211"/>
      <c r="N37" s="211"/>
      <c r="O37" s="211"/>
    </row>
    <row r="38" spans="1:15" x14ac:dyDescent="0.25">
      <c r="A38" s="211"/>
      <c r="B38" s="211"/>
      <c r="C38" s="211"/>
      <c r="D38" s="211"/>
      <c r="E38" s="211"/>
      <c r="F38" s="211"/>
      <c r="G38" s="211"/>
      <c r="H38" s="211"/>
      <c r="I38" s="211"/>
      <c r="J38" s="211"/>
      <c r="K38" s="211"/>
      <c r="L38" s="211"/>
      <c r="M38" s="211"/>
      <c r="N38" s="211"/>
      <c r="O38" s="211"/>
    </row>
    <row r="39" spans="1:15" x14ac:dyDescent="0.25">
      <c r="A39" s="211"/>
      <c r="B39" s="211"/>
      <c r="C39" s="211"/>
      <c r="D39" s="211"/>
      <c r="E39" s="211"/>
      <c r="F39" s="211"/>
      <c r="G39" s="211"/>
      <c r="H39" s="211"/>
      <c r="I39" s="211"/>
      <c r="J39" s="211"/>
      <c r="K39" s="211"/>
      <c r="L39" s="211"/>
      <c r="M39" s="211"/>
      <c r="N39" s="211"/>
      <c r="O39" s="211"/>
    </row>
    <row r="40" spans="1:15" x14ac:dyDescent="0.25">
      <c r="A40" s="211"/>
      <c r="B40" s="211"/>
      <c r="C40" s="211"/>
      <c r="D40" s="211"/>
      <c r="E40" s="211"/>
      <c r="F40" s="211"/>
      <c r="G40" s="211"/>
      <c r="H40" s="211"/>
      <c r="I40" s="211"/>
      <c r="J40" s="211"/>
      <c r="K40" s="211"/>
      <c r="L40" s="211"/>
      <c r="M40" s="211"/>
      <c r="N40" s="211"/>
      <c r="O40" s="211"/>
    </row>
    <row r="41" spans="1:15" x14ac:dyDescent="0.25">
      <c r="A41" s="211"/>
      <c r="B41" s="211"/>
      <c r="C41" s="211"/>
      <c r="D41" s="211"/>
      <c r="E41" s="211"/>
      <c r="F41" s="211"/>
      <c r="G41" s="211"/>
      <c r="H41" s="211"/>
      <c r="I41" s="211"/>
      <c r="J41" s="211"/>
      <c r="K41" s="211"/>
      <c r="L41" s="211"/>
      <c r="M41" s="211"/>
      <c r="N41" s="211"/>
      <c r="O41" s="211"/>
    </row>
    <row r="42" spans="1:15" x14ac:dyDescent="0.25">
      <c r="A42" s="211"/>
      <c r="B42" s="211"/>
      <c r="C42" s="211"/>
      <c r="D42" s="211"/>
      <c r="E42" s="211"/>
      <c r="F42" s="211"/>
      <c r="G42" s="211"/>
      <c r="H42" s="211"/>
      <c r="I42" s="211"/>
      <c r="J42" s="211"/>
      <c r="K42" s="211"/>
      <c r="L42" s="211"/>
      <c r="M42" s="211"/>
      <c r="N42" s="211"/>
      <c r="O42" s="211"/>
    </row>
    <row r="43" spans="1:15" x14ac:dyDescent="0.25">
      <c r="A43" s="211"/>
      <c r="B43" s="211"/>
      <c r="C43" s="211"/>
      <c r="D43" s="211"/>
      <c r="E43" s="211"/>
      <c r="F43" s="211"/>
      <c r="G43" s="211"/>
      <c r="H43" s="211"/>
      <c r="I43" s="211"/>
      <c r="J43" s="211"/>
      <c r="K43" s="211"/>
      <c r="L43" s="211"/>
      <c r="M43" s="211"/>
      <c r="N43" s="211"/>
      <c r="O43" s="211"/>
    </row>
    <row r="44" spans="1:15" x14ac:dyDescent="0.25">
      <c r="A44" s="211"/>
      <c r="B44" s="211"/>
      <c r="C44" s="211"/>
      <c r="D44" s="211"/>
      <c r="E44" s="211"/>
      <c r="F44" s="211"/>
      <c r="G44" s="211"/>
      <c r="H44" s="211"/>
      <c r="I44" s="211"/>
      <c r="J44" s="211"/>
      <c r="K44" s="211"/>
      <c r="L44" s="211"/>
      <c r="M44" s="211"/>
      <c r="N44" s="211"/>
      <c r="O44" s="211"/>
    </row>
    <row r="45" spans="1:15" x14ac:dyDescent="0.25">
      <c r="A45" s="211"/>
      <c r="B45" s="211"/>
      <c r="C45" s="211"/>
      <c r="D45" s="211"/>
      <c r="E45" s="211"/>
      <c r="F45" s="211"/>
      <c r="G45" s="211"/>
      <c r="H45" s="211"/>
      <c r="I45" s="211"/>
      <c r="J45" s="211"/>
      <c r="K45" s="211"/>
      <c r="L45" s="211"/>
      <c r="M45" s="211"/>
      <c r="N45" s="211"/>
      <c r="O45" s="211"/>
    </row>
    <row r="46" spans="1:15" x14ac:dyDescent="0.25">
      <c r="A46" s="211"/>
      <c r="B46" s="211"/>
      <c r="C46" s="211"/>
      <c r="D46" s="211"/>
      <c r="E46" s="211"/>
      <c r="F46" s="211"/>
      <c r="G46" s="211"/>
      <c r="H46" s="211"/>
      <c r="I46" s="211"/>
      <c r="J46" s="211"/>
      <c r="K46" s="211"/>
      <c r="L46" s="211"/>
      <c r="M46" s="211"/>
      <c r="N46" s="211"/>
      <c r="O46" s="211"/>
    </row>
    <row r="47" spans="1:15" x14ac:dyDescent="0.25">
      <c r="A47" s="211"/>
      <c r="B47" s="211"/>
      <c r="C47" s="211"/>
      <c r="D47" s="211"/>
      <c r="E47" s="211"/>
      <c r="F47" s="211"/>
      <c r="G47" s="211"/>
      <c r="H47" s="211"/>
      <c r="I47" s="211"/>
      <c r="J47" s="211"/>
      <c r="K47" s="211"/>
      <c r="L47" s="211"/>
      <c r="M47" s="211"/>
      <c r="N47" s="211"/>
      <c r="O47" s="211"/>
    </row>
  </sheetData>
  <mergeCells count="27">
    <mergeCell ref="C26:C27"/>
    <mergeCell ref="D26:D27"/>
    <mergeCell ref="G26:G27"/>
    <mergeCell ref="I26:I27"/>
    <mergeCell ref="B16:J16"/>
    <mergeCell ref="C18:C19"/>
    <mergeCell ref="D18:D19"/>
    <mergeCell ref="G18:G19"/>
    <mergeCell ref="I18:I19"/>
    <mergeCell ref="C22:C23"/>
    <mergeCell ref="D22:D23"/>
    <mergeCell ref="G22:G23"/>
    <mergeCell ref="I22:I23"/>
    <mergeCell ref="B1:H1"/>
    <mergeCell ref="B2:J2"/>
    <mergeCell ref="G4:G5"/>
    <mergeCell ref="G8:G9"/>
    <mergeCell ref="G12:G13"/>
    <mergeCell ref="I4:I5"/>
    <mergeCell ref="I8:I9"/>
    <mergeCell ref="I12:I13"/>
    <mergeCell ref="D4:D5"/>
    <mergeCell ref="D8:D9"/>
    <mergeCell ref="D12:D13"/>
    <mergeCell ref="C4:C5"/>
    <mergeCell ref="C8:C9"/>
    <mergeCell ref="C12:C13"/>
  </mergeCells>
  <dataValidations count="4">
    <dataValidation type="list" allowBlank="1" showInputMessage="1" showErrorMessage="1" sqref="E13 E9 E5" xr:uid="{00000000-0002-0000-0000-000000000000}">
      <formula1>Foodtype</formula1>
    </dataValidation>
    <dataValidation type="list" allowBlank="1" showInputMessage="1" showErrorMessage="1" sqref="B5 B9 B13" xr:uid="{00000000-0002-0000-0000-000001000000}">
      <formula1>StudenttypeFOOD</formula1>
    </dataValidation>
    <dataValidation type="list" allowBlank="1" showInputMessage="1" showErrorMessage="1" sqref="B19 B23 B27" xr:uid="{00000000-0002-0000-0000-000002000000}">
      <formula1>StudenttypePACKAGING</formula1>
    </dataValidation>
    <dataValidation type="list" allowBlank="1" showInputMessage="1" showErrorMessage="1" sqref="E19 E23 E27" xr:uid="{00000000-0002-0000-0000-000003000000}">
      <formula1>Packagingtype</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120"/>
  <sheetViews>
    <sheetView zoomScaleNormal="100" workbookViewId="0">
      <selection activeCell="E10" sqref="E10"/>
    </sheetView>
  </sheetViews>
  <sheetFormatPr defaultRowHeight="15" x14ac:dyDescent="0.25"/>
  <cols>
    <col min="1" max="1" width="13.42578125" customWidth="1"/>
    <col min="2" max="8" width="27" customWidth="1"/>
  </cols>
  <sheetData>
    <row r="1" spans="1:8" ht="33" customHeight="1" thickBot="1" x14ac:dyDescent="0.3">
      <c r="A1" s="224" t="s">
        <v>503</v>
      </c>
      <c r="B1" s="224"/>
      <c r="C1" s="224"/>
      <c r="D1" s="224"/>
      <c r="E1" s="224"/>
      <c r="F1" s="224"/>
      <c r="G1" s="224"/>
      <c r="H1" s="166"/>
    </row>
    <row r="2" spans="1:8" ht="33" customHeight="1" thickBot="1" x14ac:dyDescent="0.3">
      <c r="A2" s="225" t="s">
        <v>449</v>
      </c>
      <c r="B2" s="226"/>
      <c r="C2" s="226"/>
      <c r="D2" s="226"/>
      <c r="E2" s="226"/>
      <c r="F2" s="226"/>
      <c r="G2" s="226"/>
      <c r="H2" s="227"/>
    </row>
    <row r="3" spans="1:8" ht="15.75" thickBot="1" x14ac:dyDescent="0.3"/>
    <row r="4" spans="1:8" ht="15.75" hidden="1" thickBot="1" x14ac:dyDescent="0.3">
      <c r="B4" s="108" t="s">
        <v>416</v>
      </c>
    </row>
    <row r="5" spans="1:8" s="1" customFormat="1" ht="82.5" customHeight="1" thickBot="1" x14ac:dyDescent="0.3">
      <c r="A5" s="158" t="s">
        <v>135</v>
      </c>
      <c r="B5" s="80" t="s">
        <v>417</v>
      </c>
      <c r="C5" s="82" t="s">
        <v>418</v>
      </c>
      <c r="D5" s="82" t="s">
        <v>419</v>
      </c>
      <c r="E5" s="78" t="s">
        <v>420</v>
      </c>
      <c r="F5" s="78" t="s">
        <v>421</v>
      </c>
      <c r="G5" s="78" t="s">
        <v>422</v>
      </c>
      <c r="H5" s="131" t="s">
        <v>444</v>
      </c>
    </row>
    <row r="6" spans="1:8" x14ac:dyDescent="0.25">
      <c r="A6" s="163" t="s">
        <v>137</v>
      </c>
      <c r="B6" s="120">
        <v>7.8627450980392153</v>
      </c>
      <c r="C6" s="121">
        <v>7.4901960784313726</v>
      </c>
      <c r="D6" s="121">
        <v>6.8039215686274508</v>
      </c>
      <c r="E6" s="121">
        <v>8.9215686274509807</v>
      </c>
      <c r="F6" s="121">
        <v>6.8627450980392153</v>
      </c>
      <c r="G6" s="121">
        <v>6.2745098039215685</v>
      </c>
      <c r="H6" s="143">
        <v>7.3692810457516336</v>
      </c>
    </row>
    <row r="7" spans="1:8" x14ac:dyDescent="0.25">
      <c r="A7" s="163" t="s">
        <v>136</v>
      </c>
      <c r="B7" s="115">
        <v>8.4615384615384617</v>
      </c>
      <c r="C7" s="114">
        <v>7.5</v>
      </c>
      <c r="D7" s="114">
        <v>6.8461538461538458</v>
      </c>
      <c r="E7" s="114">
        <v>9.8974358974358978</v>
      </c>
      <c r="F7" s="114">
        <v>7.5897435897435894</v>
      </c>
      <c r="G7" s="114">
        <v>7.666666666666667</v>
      </c>
      <c r="H7" s="138">
        <v>7.9935897435897436</v>
      </c>
    </row>
    <row r="8" spans="1:8" ht="15.75" thickBot="1" x14ac:dyDescent="0.3">
      <c r="A8" s="164" t="s">
        <v>138</v>
      </c>
      <c r="B8" s="117">
        <v>7.790909090909091</v>
      </c>
      <c r="C8" s="118">
        <v>6.6090909090909093</v>
      </c>
      <c r="D8" s="118">
        <v>5.9636363636363638</v>
      </c>
      <c r="E8" s="118">
        <v>7.9636363636363638</v>
      </c>
      <c r="F8" s="118">
        <v>6.3454545454545457</v>
      </c>
      <c r="G8" s="118">
        <v>5.7636363636363637</v>
      </c>
      <c r="H8" s="139">
        <v>6.7393939393939375</v>
      </c>
    </row>
    <row r="9" spans="1:8" ht="15.75" thickBot="1" x14ac:dyDescent="0.3">
      <c r="A9" s="165" t="s">
        <v>210</v>
      </c>
      <c r="B9" s="132">
        <v>7.94</v>
      </c>
      <c r="C9" s="133">
        <v>7.0075000000000003</v>
      </c>
      <c r="D9" s="133">
        <v>6.35</v>
      </c>
      <c r="E9" s="133">
        <v>8.5850000000000009</v>
      </c>
      <c r="F9" s="133">
        <v>6.72</v>
      </c>
      <c r="G9" s="133">
        <v>6.2649999999999997</v>
      </c>
      <c r="H9" s="134">
        <v>7.1445833333333351</v>
      </c>
    </row>
    <row r="10" spans="1:8" x14ac:dyDescent="0.25">
      <c r="A10" s="109" t="s">
        <v>436</v>
      </c>
    </row>
    <row r="11" spans="1:8" ht="15.75" thickBot="1" x14ac:dyDescent="0.3"/>
    <row r="12" spans="1:8" ht="15.75" hidden="1" thickBot="1" x14ac:dyDescent="0.3">
      <c r="B12" s="108" t="s">
        <v>416</v>
      </c>
    </row>
    <row r="13" spans="1:8" s="1" customFormat="1" ht="82.5" customHeight="1" thickBot="1" x14ac:dyDescent="0.3">
      <c r="A13" s="158" t="s">
        <v>2</v>
      </c>
      <c r="B13" s="80" t="s">
        <v>417</v>
      </c>
      <c r="C13" s="82" t="s">
        <v>418</v>
      </c>
      <c r="D13" s="82" t="s">
        <v>419</v>
      </c>
      <c r="E13" s="78" t="s">
        <v>420</v>
      </c>
      <c r="F13" s="78" t="s">
        <v>421</v>
      </c>
      <c r="G13" s="78" t="s">
        <v>422</v>
      </c>
      <c r="H13" s="131" t="s">
        <v>444</v>
      </c>
    </row>
    <row r="14" spans="1:8" x14ac:dyDescent="0.25">
      <c r="A14" s="163" t="s">
        <v>18</v>
      </c>
      <c r="B14" s="115">
        <v>8.3173076923076916</v>
      </c>
      <c r="C14" s="114">
        <v>7.197115384615385</v>
      </c>
      <c r="D14" s="114">
        <v>6.5576923076923075</v>
      </c>
      <c r="E14" s="114">
        <v>8.6730769230769234</v>
      </c>
      <c r="F14" s="114">
        <v>6.9326923076923075</v>
      </c>
      <c r="G14" s="114">
        <v>6.375</v>
      </c>
      <c r="H14" s="138">
        <v>7.3421474358974343</v>
      </c>
    </row>
    <row r="15" spans="1:8" ht="15.75" thickBot="1" x14ac:dyDescent="0.3">
      <c r="A15" s="164" t="s">
        <v>17</v>
      </c>
      <c r="B15" s="117">
        <v>7.53125</v>
      </c>
      <c r="C15" s="118">
        <v>6.802083333333333</v>
      </c>
      <c r="D15" s="118">
        <v>6.125</v>
      </c>
      <c r="E15" s="118">
        <v>8.4895833333333339</v>
      </c>
      <c r="F15" s="118">
        <v>6.489583333333333</v>
      </c>
      <c r="G15" s="118">
        <v>6.145833333333333</v>
      </c>
      <c r="H15" s="139">
        <v>6.9305555555555545</v>
      </c>
    </row>
    <row r="16" spans="1:8" ht="15.75" thickBot="1" x14ac:dyDescent="0.3">
      <c r="A16" s="165" t="s">
        <v>210</v>
      </c>
      <c r="B16" s="132">
        <v>7.94</v>
      </c>
      <c r="C16" s="133">
        <v>7.0075000000000003</v>
      </c>
      <c r="D16" s="133">
        <v>6.35</v>
      </c>
      <c r="E16" s="133">
        <v>8.5850000000000009</v>
      </c>
      <c r="F16" s="133">
        <v>6.72</v>
      </c>
      <c r="G16" s="133">
        <v>6.2649999999999997</v>
      </c>
      <c r="H16" s="134">
        <v>7.1445833333333315</v>
      </c>
    </row>
    <row r="17" spans="1:8" x14ac:dyDescent="0.25">
      <c r="A17" s="109" t="s">
        <v>437</v>
      </c>
    </row>
    <row r="18" spans="1:8" ht="15.75" thickBot="1" x14ac:dyDescent="0.3"/>
    <row r="19" spans="1:8" ht="15.75" hidden="1" thickBot="1" x14ac:dyDescent="0.3">
      <c r="B19" s="108" t="s">
        <v>416</v>
      </c>
    </row>
    <row r="20" spans="1:8" s="1" customFormat="1" ht="82.5" customHeight="1" thickBot="1" x14ac:dyDescent="0.3">
      <c r="A20" s="158" t="s">
        <v>139</v>
      </c>
      <c r="B20" s="80" t="s">
        <v>417</v>
      </c>
      <c r="C20" s="82" t="s">
        <v>418</v>
      </c>
      <c r="D20" s="82" t="s">
        <v>419</v>
      </c>
      <c r="E20" s="78" t="s">
        <v>420</v>
      </c>
      <c r="F20" s="78" t="s">
        <v>421</v>
      </c>
      <c r="G20" s="78" t="s">
        <v>422</v>
      </c>
      <c r="H20" s="131" t="s">
        <v>444</v>
      </c>
    </row>
    <row r="21" spans="1:8" x14ac:dyDescent="0.25">
      <c r="A21" s="159">
        <v>10</v>
      </c>
      <c r="B21" s="115">
        <v>8.3333333333333339</v>
      </c>
      <c r="C21" s="114">
        <v>6.333333333333333</v>
      </c>
      <c r="D21" s="114">
        <v>5.5</v>
      </c>
      <c r="E21" s="114">
        <v>9.1666666666666661</v>
      </c>
      <c r="F21" s="114">
        <v>7.666666666666667</v>
      </c>
      <c r="G21" s="114">
        <v>6.166666666666667</v>
      </c>
      <c r="H21" s="138">
        <v>7.1944444444444438</v>
      </c>
    </row>
    <row r="22" spans="1:8" x14ac:dyDescent="0.25">
      <c r="A22" s="159">
        <v>11</v>
      </c>
      <c r="B22" s="115">
        <v>8.1698113207547163</v>
      </c>
      <c r="C22" s="114">
        <v>6.9150943396226419</v>
      </c>
      <c r="D22" s="114">
        <v>6</v>
      </c>
      <c r="E22" s="114">
        <v>9.415094339622641</v>
      </c>
      <c r="F22" s="114">
        <v>6.5283018867924527</v>
      </c>
      <c r="G22" s="114">
        <v>6.283018867924528</v>
      </c>
      <c r="H22" s="138">
        <v>7.218553459119498</v>
      </c>
    </row>
    <row r="23" spans="1:8" x14ac:dyDescent="0.25">
      <c r="A23" s="159">
        <v>12</v>
      </c>
      <c r="B23" s="115">
        <v>8.3000000000000007</v>
      </c>
      <c r="C23" s="114">
        <v>7.1</v>
      </c>
      <c r="D23" s="114">
        <v>6.25</v>
      </c>
      <c r="E23" s="114">
        <v>8.9666666666666668</v>
      </c>
      <c r="F23" s="114">
        <v>7</v>
      </c>
      <c r="G23" s="114">
        <v>6.166666666666667</v>
      </c>
      <c r="H23" s="138">
        <v>7.2972222222222207</v>
      </c>
    </row>
    <row r="24" spans="1:8" x14ac:dyDescent="0.25">
      <c r="A24" s="159">
        <v>13</v>
      </c>
      <c r="B24" s="115">
        <v>7.6969696969696972</v>
      </c>
      <c r="C24" s="114">
        <v>6.3636363636363633</v>
      </c>
      <c r="D24" s="114">
        <v>6</v>
      </c>
      <c r="E24" s="114">
        <v>7.5757575757575761</v>
      </c>
      <c r="F24" s="114">
        <v>6.4545454545454541</v>
      </c>
      <c r="G24" s="114">
        <v>5.2121212121212119</v>
      </c>
      <c r="H24" s="138">
        <v>6.5505050505050493</v>
      </c>
    </row>
    <row r="25" spans="1:8" x14ac:dyDescent="0.25">
      <c r="A25" s="159">
        <v>14</v>
      </c>
      <c r="B25" s="115">
        <v>4.4000000000000004</v>
      </c>
      <c r="C25" s="114">
        <v>6.6</v>
      </c>
      <c r="D25" s="114">
        <v>4.8</v>
      </c>
      <c r="E25" s="114">
        <v>5.6</v>
      </c>
      <c r="F25" s="114">
        <v>5</v>
      </c>
      <c r="G25" s="114">
        <v>6.4</v>
      </c>
      <c r="H25" s="138">
        <v>5.4666666666666668</v>
      </c>
    </row>
    <row r="26" spans="1:8" x14ac:dyDescent="0.25">
      <c r="A26" s="159">
        <v>15</v>
      </c>
      <c r="B26" s="115">
        <v>7.84375</v>
      </c>
      <c r="C26" s="114">
        <v>7.875</v>
      </c>
      <c r="D26" s="114">
        <v>7.6875</v>
      </c>
      <c r="E26" s="114">
        <v>7.90625</v>
      </c>
      <c r="F26" s="114">
        <v>7.28125</v>
      </c>
      <c r="G26" s="114">
        <v>7.625</v>
      </c>
      <c r="H26" s="138">
        <v>7.7031249999999991</v>
      </c>
    </row>
    <row r="27" spans="1:8" x14ac:dyDescent="0.25">
      <c r="A27" s="159">
        <v>16</v>
      </c>
      <c r="B27" s="115">
        <v>7.1</v>
      </c>
      <c r="C27" s="114">
        <v>6.8</v>
      </c>
      <c r="D27" s="114">
        <v>7.1</v>
      </c>
      <c r="E27" s="114">
        <v>8.4</v>
      </c>
      <c r="F27" s="114">
        <v>5.8</v>
      </c>
      <c r="G27" s="114">
        <v>6.1</v>
      </c>
      <c r="H27" s="138">
        <v>6.8833333333333329</v>
      </c>
    </row>
    <row r="28" spans="1:8" ht="15.75" thickBot="1" x14ac:dyDescent="0.3">
      <c r="A28" s="160">
        <v>17</v>
      </c>
      <c r="B28" s="117">
        <v>9</v>
      </c>
      <c r="C28" s="118">
        <v>8</v>
      </c>
      <c r="D28" s="118">
        <v>5</v>
      </c>
      <c r="E28" s="118">
        <v>10</v>
      </c>
      <c r="F28" s="118">
        <v>3</v>
      </c>
      <c r="G28" s="118">
        <v>4</v>
      </c>
      <c r="H28" s="139">
        <v>6.5</v>
      </c>
    </row>
    <row r="29" spans="1:8" ht="15.75" thickBot="1" x14ac:dyDescent="0.3">
      <c r="A29" s="56" t="s">
        <v>210</v>
      </c>
      <c r="B29" s="135">
        <v>7.94</v>
      </c>
      <c r="C29" s="136">
        <v>7.0075000000000003</v>
      </c>
      <c r="D29" s="136">
        <v>6.35</v>
      </c>
      <c r="E29" s="136">
        <v>8.5850000000000009</v>
      </c>
      <c r="F29" s="136">
        <v>6.72</v>
      </c>
      <c r="G29" s="136">
        <v>6.2649999999999997</v>
      </c>
      <c r="H29" s="137">
        <v>7.1445833333333368</v>
      </c>
    </row>
    <row r="30" spans="1:8" x14ac:dyDescent="0.25">
      <c r="A30" t="s">
        <v>438</v>
      </c>
    </row>
    <row r="31" spans="1:8" ht="15.75" thickBot="1" x14ac:dyDescent="0.3"/>
    <row r="32" spans="1:8" ht="33" customHeight="1" thickBot="1" x14ac:dyDescent="0.3">
      <c r="A32" s="225" t="s">
        <v>450</v>
      </c>
      <c r="B32" s="226"/>
      <c r="C32" s="226"/>
      <c r="D32" s="226"/>
      <c r="E32" s="226"/>
      <c r="F32" s="226"/>
      <c r="G32" s="226"/>
      <c r="H32" s="227"/>
    </row>
    <row r="33" spans="1:8" ht="15.75" thickBot="1" x14ac:dyDescent="0.3"/>
    <row r="34" spans="1:8" ht="15.75" hidden="1" thickBot="1" x14ac:dyDescent="0.3">
      <c r="B34" s="108" t="s">
        <v>416</v>
      </c>
    </row>
    <row r="35" spans="1:8" s="1" customFormat="1" ht="82.5" customHeight="1" thickBot="1" x14ac:dyDescent="0.3">
      <c r="A35" s="158" t="s">
        <v>135</v>
      </c>
      <c r="B35" s="80" t="s">
        <v>422</v>
      </c>
      <c r="C35" s="82" t="s">
        <v>421</v>
      </c>
      <c r="D35" s="82" t="s">
        <v>420</v>
      </c>
      <c r="E35" s="78" t="s">
        <v>419</v>
      </c>
      <c r="F35" s="78" t="s">
        <v>418</v>
      </c>
      <c r="G35" s="78" t="s">
        <v>417</v>
      </c>
      <c r="H35" s="131" t="s">
        <v>445</v>
      </c>
    </row>
    <row r="36" spans="1:8" x14ac:dyDescent="0.25">
      <c r="A36" s="163" t="s">
        <v>137</v>
      </c>
      <c r="B36" s="149">
        <v>92.819476248080306</v>
      </c>
      <c r="C36" s="150">
        <v>101.52130214633782</v>
      </c>
      <c r="D36" s="150">
        <v>131.97769279023913</v>
      </c>
      <c r="E36" s="150">
        <v>100.65111955651201</v>
      </c>
      <c r="F36" s="150">
        <v>110.80324977114583</v>
      </c>
      <c r="G36" s="150">
        <v>116.31440617337562</v>
      </c>
      <c r="H36" s="151">
        <v>109.01454111428181</v>
      </c>
    </row>
    <row r="37" spans="1:8" x14ac:dyDescent="0.25">
      <c r="A37" s="163" t="s">
        <v>136</v>
      </c>
      <c r="B37" s="149">
        <v>113.41379754062314</v>
      </c>
      <c r="C37" s="150">
        <v>112.27586646162028</v>
      </c>
      <c r="D37" s="150">
        <v>146.41379883170742</v>
      </c>
      <c r="E37" s="150">
        <v>101.2758660312588</v>
      </c>
      <c r="F37" s="150">
        <v>110.94828020278349</v>
      </c>
      <c r="G37" s="150">
        <v>125.17241869031983</v>
      </c>
      <c r="H37" s="151">
        <v>118.25000462638553</v>
      </c>
    </row>
    <row r="38" spans="1:8" ht="15.75" thickBot="1" x14ac:dyDescent="0.3">
      <c r="A38" s="164" t="s">
        <v>138</v>
      </c>
      <c r="B38" s="152">
        <v>85.262072301290473</v>
      </c>
      <c r="C38" s="153">
        <v>93.868969189748825</v>
      </c>
      <c r="D38" s="153">
        <v>117.80690116077362</v>
      </c>
      <c r="E38" s="153">
        <v>88.220693106698022</v>
      </c>
      <c r="F38" s="153">
        <v>97.76896934233153</v>
      </c>
      <c r="G38" s="153">
        <v>115.25172864701256</v>
      </c>
      <c r="H38" s="154">
        <v>99.696555624642485</v>
      </c>
    </row>
    <row r="39" spans="1:8" ht="15.75" thickBot="1" x14ac:dyDescent="0.3">
      <c r="A39" s="165" t="s">
        <v>210</v>
      </c>
      <c r="B39" s="144">
        <v>92.678796729391692</v>
      </c>
      <c r="C39" s="145">
        <v>99.409659061693873</v>
      </c>
      <c r="D39" s="145">
        <v>126.99879807211931</v>
      </c>
      <c r="E39" s="145">
        <v>93.936210571689884</v>
      </c>
      <c r="F39" s="145">
        <v>103.66267646946724</v>
      </c>
      <c r="G39" s="145">
        <v>117.45724597467995</v>
      </c>
      <c r="H39" s="146">
        <v>105.6905644798405</v>
      </c>
    </row>
    <row r="40" spans="1:8" x14ac:dyDescent="0.25">
      <c r="A40" s="109" t="s">
        <v>423</v>
      </c>
    </row>
    <row r="41" spans="1:8" ht="15.75" thickBot="1" x14ac:dyDescent="0.3"/>
    <row r="42" spans="1:8" ht="15.75" hidden="1" thickBot="1" x14ac:dyDescent="0.3">
      <c r="B42" s="108" t="s">
        <v>416</v>
      </c>
    </row>
    <row r="43" spans="1:8" s="1" customFormat="1" ht="82.5" customHeight="1" thickBot="1" x14ac:dyDescent="0.3">
      <c r="A43" s="158" t="s">
        <v>2</v>
      </c>
      <c r="B43" s="80" t="s">
        <v>422</v>
      </c>
      <c r="C43" s="82" t="s">
        <v>421</v>
      </c>
      <c r="D43" s="82" t="s">
        <v>420</v>
      </c>
      <c r="E43" s="78" t="s">
        <v>419</v>
      </c>
      <c r="F43" s="78" t="s">
        <v>418</v>
      </c>
      <c r="G43" s="78" t="s">
        <v>417</v>
      </c>
      <c r="H43" s="131" t="s">
        <v>445</v>
      </c>
    </row>
    <row r="44" spans="1:8" x14ac:dyDescent="0.25">
      <c r="A44" s="163" t="s">
        <v>18</v>
      </c>
      <c r="B44" s="122">
        <v>94.306038172365874</v>
      </c>
      <c r="C44" s="123">
        <v>102.55603849513696</v>
      </c>
      <c r="D44" s="123">
        <v>128.30172915757768</v>
      </c>
      <c r="E44" s="123">
        <v>97.008624484997753</v>
      </c>
      <c r="F44" s="123">
        <v>106.46767657920942</v>
      </c>
      <c r="G44" s="123">
        <v>123.03879791718926</v>
      </c>
      <c r="H44" s="147">
        <v>108.61315080107948</v>
      </c>
    </row>
    <row r="45" spans="1:8" ht="15.75" thickBot="1" x14ac:dyDescent="0.3">
      <c r="A45" s="164" t="s">
        <v>17</v>
      </c>
      <c r="B45" s="124">
        <v>90.91595183283637</v>
      </c>
      <c r="C45" s="125">
        <v>96.001081342130632</v>
      </c>
      <c r="D45" s="125">
        <v>125.58728939620619</v>
      </c>
      <c r="E45" s="125">
        <v>90.607762165606445</v>
      </c>
      <c r="F45" s="125">
        <v>100.62392635057995</v>
      </c>
      <c r="G45" s="125">
        <v>111.41056470362831</v>
      </c>
      <c r="H45" s="148">
        <v>102.52442929849799</v>
      </c>
    </row>
    <row r="46" spans="1:8" ht="15.75" thickBot="1" x14ac:dyDescent="0.3">
      <c r="A46" s="165" t="s">
        <v>210</v>
      </c>
      <c r="B46" s="144">
        <v>92.678796729391692</v>
      </c>
      <c r="C46" s="145">
        <v>99.409659061693873</v>
      </c>
      <c r="D46" s="145">
        <v>126.99879807211931</v>
      </c>
      <c r="E46" s="145">
        <v>93.936210571689884</v>
      </c>
      <c r="F46" s="145">
        <v>103.66267646946723</v>
      </c>
      <c r="G46" s="145">
        <v>117.45724597467995</v>
      </c>
      <c r="H46" s="146">
        <v>105.69056447984059</v>
      </c>
    </row>
    <row r="47" spans="1:8" x14ac:dyDescent="0.25">
      <c r="A47" s="109" t="s">
        <v>424</v>
      </c>
    </row>
    <row r="48" spans="1:8" ht="15.75" thickBot="1" x14ac:dyDescent="0.3"/>
    <row r="49" spans="1:8" ht="15.75" hidden="1" thickBot="1" x14ac:dyDescent="0.3">
      <c r="B49" s="108" t="s">
        <v>416</v>
      </c>
    </row>
    <row r="50" spans="1:8" s="1" customFormat="1" ht="82.5" customHeight="1" thickBot="1" x14ac:dyDescent="0.3">
      <c r="A50" s="158" t="s">
        <v>139</v>
      </c>
      <c r="B50" s="80" t="s">
        <v>422</v>
      </c>
      <c r="C50" s="82" t="s">
        <v>421</v>
      </c>
      <c r="D50" s="82" t="s">
        <v>420</v>
      </c>
      <c r="E50" s="78" t="s">
        <v>419</v>
      </c>
      <c r="F50" s="78" t="s">
        <v>418</v>
      </c>
      <c r="G50" s="78" t="s">
        <v>417</v>
      </c>
      <c r="H50" s="131" t="s">
        <v>445</v>
      </c>
    </row>
    <row r="51" spans="1:8" x14ac:dyDescent="0.25">
      <c r="A51" s="163">
        <v>10</v>
      </c>
      <c r="B51" s="149">
        <v>91.224141500066438</v>
      </c>
      <c r="C51" s="150">
        <v>113.41379754062315</v>
      </c>
      <c r="D51" s="150">
        <v>135.60345358117982</v>
      </c>
      <c r="E51" s="150">
        <v>81.362072148707924</v>
      </c>
      <c r="F51" s="150">
        <v>93.689658837906094</v>
      </c>
      <c r="G51" s="150">
        <v>123.27586689198169</v>
      </c>
      <c r="H51" s="151">
        <v>106.42816508341086</v>
      </c>
    </row>
    <row r="52" spans="1:8" x14ac:dyDescent="0.25">
      <c r="A52" s="163">
        <v>11</v>
      </c>
      <c r="B52" s="149">
        <v>92.945351717048794</v>
      </c>
      <c r="C52" s="150">
        <v>96.5738489312279</v>
      </c>
      <c r="D52" s="150">
        <v>139.27846999041242</v>
      </c>
      <c r="E52" s="150">
        <v>88.758624162226766</v>
      </c>
      <c r="F52" s="150">
        <v>102.29570992281798</v>
      </c>
      <c r="G52" s="150">
        <v>120.85686874919556</v>
      </c>
      <c r="H52" s="151">
        <v>106.78481224548825</v>
      </c>
    </row>
    <row r="53" spans="1:8" x14ac:dyDescent="0.25">
      <c r="A53" s="163">
        <v>12</v>
      </c>
      <c r="B53" s="149">
        <v>91.224141500066352</v>
      </c>
      <c r="C53" s="150">
        <v>103.55172818926457</v>
      </c>
      <c r="D53" s="150">
        <v>132.64483277577219</v>
      </c>
      <c r="E53" s="150">
        <v>92.456900168986209</v>
      </c>
      <c r="F53" s="150">
        <v>105.03103859196833</v>
      </c>
      <c r="G53" s="150">
        <v>122.78276342441364</v>
      </c>
      <c r="H53" s="151">
        <v>107.94856744174521</v>
      </c>
    </row>
    <row r="54" spans="1:8" x14ac:dyDescent="0.25">
      <c r="A54" s="163">
        <v>13</v>
      </c>
      <c r="B54" s="149">
        <v>77.103451292439431</v>
      </c>
      <c r="C54" s="150">
        <v>95.482762356334902</v>
      </c>
      <c r="D54" s="150">
        <v>112.06896990180152</v>
      </c>
      <c r="E54" s="150">
        <v>88.758624162226823</v>
      </c>
      <c r="F54" s="150">
        <v>94.137934717513303</v>
      </c>
      <c r="G54" s="150">
        <v>113.86207342023037</v>
      </c>
      <c r="H54" s="151">
        <v>96.902302641757785</v>
      </c>
    </row>
    <row r="55" spans="1:8" x14ac:dyDescent="0.25">
      <c r="A55" s="163">
        <v>14</v>
      </c>
      <c r="B55" s="149">
        <v>94.675865773041949</v>
      </c>
      <c r="C55" s="150">
        <v>73.96552013518901</v>
      </c>
      <c r="D55" s="150">
        <v>82.841382551411698</v>
      </c>
      <c r="E55" s="150">
        <v>71.006899329781461</v>
      </c>
      <c r="F55" s="150">
        <v>97.634486578449497</v>
      </c>
      <c r="G55" s="150">
        <v>65.089657718966322</v>
      </c>
      <c r="H55" s="151">
        <v>80.868968681139989</v>
      </c>
    </row>
    <row r="56" spans="1:8" x14ac:dyDescent="0.25">
      <c r="A56" s="163">
        <v>15</v>
      </c>
      <c r="B56" s="149">
        <v>112.79741820616329</v>
      </c>
      <c r="C56" s="150">
        <v>107.71228869686901</v>
      </c>
      <c r="D56" s="150">
        <v>116.95797871376766</v>
      </c>
      <c r="E56" s="150">
        <v>113.72198720785313</v>
      </c>
      <c r="F56" s="150">
        <v>116.49569421292276</v>
      </c>
      <c r="G56" s="150">
        <v>116.03340971207781</v>
      </c>
      <c r="H56" s="151">
        <v>113.9531294582756</v>
      </c>
    </row>
    <row r="57" spans="1:8" x14ac:dyDescent="0.25">
      <c r="A57" s="163">
        <v>16</v>
      </c>
      <c r="B57" s="149">
        <v>90.237934564930598</v>
      </c>
      <c r="C57" s="150">
        <v>85.800003356819246</v>
      </c>
      <c r="D57" s="150">
        <v>124.26207382711752</v>
      </c>
      <c r="E57" s="150">
        <v>105.0310385919684</v>
      </c>
      <c r="F57" s="150">
        <v>100.59310738385706</v>
      </c>
      <c r="G57" s="150">
        <v>105.0310385919684</v>
      </c>
      <c r="H57" s="151">
        <v>101.82586605277689</v>
      </c>
    </row>
    <row r="58" spans="1:8" ht="15.75" thickBot="1" x14ac:dyDescent="0.3">
      <c r="A58" s="164">
        <v>17</v>
      </c>
      <c r="B58" s="152">
        <v>59.172416108151211</v>
      </c>
      <c r="C58" s="153">
        <v>44.379312081113412</v>
      </c>
      <c r="D58" s="153">
        <v>147.93104027037802</v>
      </c>
      <c r="E58" s="153">
        <v>73.96552013518901</v>
      </c>
      <c r="F58" s="153">
        <v>118.34483221630242</v>
      </c>
      <c r="G58" s="153">
        <v>133.13793624334022</v>
      </c>
      <c r="H58" s="154">
        <v>96.155176175745723</v>
      </c>
    </row>
    <row r="59" spans="1:8" ht="15.75" thickBot="1" x14ac:dyDescent="0.3">
      <c r="A59" s="165" t="s">
        <v>210</v>
      </c>
      <c r="B59" s="144">
        <v>92.678796729391692</v>
      </c>
      <c r="C59" s="145">
        <v>99.409659061693873</v>
      </c>
      <c r="D59" s="145">
        <v>126.99879807211931</v>
      </c>
      <c r="E59" s="145">
        <v>93.936210571689884</v>
      </c>
      <c r="F59" s="145">
        <v>103.66267646946724</v>
      </c>
      <c r="G59" s="145">
        <v>117.45724597467995</v>
      </c>
      <c r="H59" s="146">
        <v>105.69056447984052</v>
      </c>
    </row>
    <row r="60" spans="1:8" x14ac:dyDescent="0.25">
      <c r="A60" s="109" t="s">
        <v>425</v>
      </c>
    </row>
    <row r="61" spans="1:8" ht="15.75" thickBot="1" x14ac:dyDescent="0.3">
      <c r="A61" s="109"/>
    </row>
    <row r="62" spans="1:8" ht="33" customHeight="1" thickBot="1" x14ac:dyDescent="0.3">
      <c r="A62" s="225" t="s">
        <v>451</v>
      </c>
      <c r="B62" s="226"/>
      <c r="C62" s="226"/>
      <c r="D62" s="226"/>
      <c r="E62" s="226"/>
      <c r="F62" s="226"/>
      <c r="G62" s="226"/>
      <c r="H62" s="227"/>
    </row>
    <row r="63" spans="1:8" ht="15.75" thickBot="1" x14ac:dyDescent="0.3"/>
    <row r="64" spans="1:8" ht="15.75" hidden="1" thickBot="1" x14ac:dyDescent="0.3">
      <c r="B64" s="108" t="s">
        <v>416</v>
      </c>
    </row>
    <row r="65" spans="1:8" s="1" customFormat="1" ht="82.5" customHeight="1" thickBot="1" x14ac:dyDescent="0.3">
      <c r="A65" s="158" t="s">
        <v>135</v>
      </c>
      <c r="B65" s="71" t="s">
        <v>426</v>
      </c>
      <c r="C65" s="69" t="s">
        <v>427</v>
      </c>
      <c r="D65" s="69" t="s">
        <v>428</v>
      </c>
      <c r="E65" s="69" t="s">
        <v>429</v>
      </c>
      <c r="F65" s="69" t="s">
        <v>430</v>
      </c>
      <c r="G65" s="131" t="s">
        <v>447</v>
      </c>
      <c r="H65" s="42"/>
    </row>
    <row r="66" spans="1:8" x14ac:dyDescent="0.25">
      <c r="A66" s="163" t="s">
        <v>137</v>
      </c>
      <c r="B66" s="120">
        <v>7.5686274509803919</v>
      </c>
      <c r="C66" s="121">
        <v>7.7254901960784315</v>
      </c>
      <c r="D66" s="121">
        <v>7.4705882352941178</v>
      </c>
      <c r="E66" s="121">
        <v>8.3137254901960791</v>
      </c>
      <c r="F66" s="121">
        <v>7.0980392156862742</v>
      </c>
      <c r="G66" s="143">
        <v>7.6352941176470583</v>
      </c>
    </row>
    <row r="67" spans="1:8" x14ac:dyDescent="0.25">
      <c r="A67" s="163" t="s">
        <v>136</v>
      </c>
      <c r="B67" s="115">
        <v>8.4102564102564106</v>
      </c>
      <c r="C67" s="114">
        <v>6.4615384615384617</v>
      </c>
      <c r="D67" s="114">
        <v>7.3589743589743586</v>
      </c>
      <c r="E67" s="114">
        <v>7.3974358974358978</v>
      </c>
      <c r="F67" s="114">
        <v>7.1571428571428575</v>
      </c>
      <c r="G67" s="138">
        <v>7.328205128205127</v>
      </c>
    </row>
    <row r="68" spans="1:8" ht="15.75" thickBot="1" x14ac:dyDescent="0.3">
      <c r="A68" s="164" t="s">
        <v>138</v>
      </c>
      <c r="B68" s="117">
        <v>4.163636363636364</v>
      </c>
      <c r="C68" s="118">
        <v>3.790909090909091</v>
      </c>
      <c r="D68" s="118">
        <v>4.3181818181818183</v>
      </c>
      <c r="E68" s="118">
        <v>6.4363636363636365</v>
      </c>
      <c r="F68" s="118">
        <v>6.7181818181818178</v>
      </c>
      <c r="G68" s="139">
        <v>5.0854545454545441</v>
      </c>
    </row>
    <row r="69" spans="1:8" x14ac:dyDescent="0.25">
      <c r="A69" s="109" t="s">
        <v>210</v>
      </c>
      <c r="B69" s="113">
        <v>5.86</v>
      </c>
      <c r="C69" s="113">
        <v>5.3150000000000004</v>
      </c>
      <c r="D69" s="113">
        <v>5.7149999999999999</v>
      </c>
      <c r="E69" s="113">
        <v>7.1025</v>
      </c>
      <c r="F69" s="113">
        <v>6.8954081632653059</v>
      </c>
      <c r="G69" s="113">
        <v>6.1729999999999929</v>
      </c>
    </row>
    <row r="70" spans="1:8" x14ac:dyDescent="0.25">
      <c r="A70" s="109" t="s">
        <v>435</v>
      </c>
    </row>
    <row r="71" spans="1:8" ht="15.75" thickBot="1" x14ac:dyDescent="0.3"/>
    <row r="72" spans="1:8" ht="15.75" hidden="1" thickBot="1" x14ac:dyDescent="0.3">
      <c r="B72" s="108" t="s">
        <v>416</v>
      </c>
    </row>
    <row r="73" spans="1:8" s="1" customFormat="1" ht="82.5" customHeight="1" thickBot="1" x14ac:dyDescent="0.3">
      <c r="A73" s="158" t="s">
        <v>2</v>
      </c>
      <c r="B73" s="71" t="s">
        <v>426</v>
      </c>
      <c r="C73" s="69" t="s">
        <v>427</v>
      </c>
      <c r="D73" s="69" t="s">
        <v>428</v>
      </c>
      <c r="E73" s="69" t="s">
        <v>429</v>
      </c>
      <c r="F73" s="69" t="s">
        <v>430</v>
      </c>
      <c r="G73" s="131" t="s">
        <v>447</v>
      </c>
      <c r="H73" s="42"/>
    </row>
    <row r="74" spans="1:8" x14ac:dyDescent="0.25">
      <c r="A74" s="159" t="s">
        <v>18</v>
      </c>
      <c r="B74" s="115">
        <v>5.4326923076923075</v>
      </c>
      <c r="C74" s="114">
        <v>5.259615384615385</v>
      </c>
      <c r="D74" s="114">
        <v>5.634615384615385</v>
      </c>
      <c r="E74" s="114">
        <v>6.990384615384615</v>
      </c>
      <c r="F74" s="114">
        <v>6.8173076923076925</v>
      </c>
      <c r="G74" s="116">
        <v>6.0269230769230742</v>
      </c>
    </row>
    <row r="75" spans="1:8" ht="15.75" thickBot="1" x14ac:dyDescent="0.3">
      <c r="A75" s="160" t="s">
        <v>17</v>
      </c>
      <c r="B75" s="117">
        <v>6.322916666666667</v>
      </c>
      <c r="C75" s="118">
        <v>5.375</v>
      </c>
      <c r="D75" s="118">
        <v>5.802083333333333</v>
      </c>
      <c r="E75" s="118">
        <v>7.223958333333333</v>
      </c>
      <c r="F75" s="118">
        <v>6.9836956521739131</v>
      </c>
      <c r="G75" s="119">
        <v>6.3312500000000016</v>
      </c>
    </row>
    <row r="76" spans="1:8" x14ac:dyDescent="0.25">
      <c r="A76" s="109" t="s">
        <v>210</v>
      </c>
      <c r="B76" s="113">
        <v>5.86</v>
      </c>
      <c r="C76" s="113">
        <v>5.3150000000000004</v>
      </c>
      <c r="D76" s="113">
        <v>5.7149999999999999</v>
      </c>
      <c r="E76" s="113">
        <v>7.1025</v>
      </c>
      <c r="F76" s="113">
        <v>6.8954081632653059</v>
      </c>
      <c r="G76" s="113">
        <v>6.1729999999999938</v>
      </c>
    </row>
    <row r="77" spans="1:8" x14ac:dyDescent="0.25">
      <c r="A77" s="109" t="s">
        <v>439</v>
      </c>
    </row>
    <row r="78" spans="1:8" ht="15.75" thickBot="1" x14ac:dyDescent="0.3"/>
    <row r="79" spans="1:8" ht="15.75" hidden="1" thickBot="1" x14ac:dyDescent="0.3">
      <c r="B79" s="108" t="s">
        <v>416</v>
      </c>
    </row>
    <row r="80" spans="1:8" s="1" customFormat="1" ht="82.5" customHeight="1" thickBot="1" x14ac:dyDescent="0.3">
      <c r="A80" s="158" t="s">
        <v>139</v>
      </c>
      <c r="B80" s="71" t="s">
        <v>426</v>
      </c>
      <c r="C80" s="69" t="s">
        <v>427</v>
      </c>
      <c r="D80" s="69" t="s">
        <v>428</v>
      </c>
      <c r="E80" s="69" t="s">
        <v>429</v>
      </c>
      <c r="F80" s="69" t="s">
        <v>430</v>
      </c>
      <c r="G80" s="131" t="s">
        <v>447</v>
      </c>
      <c r="H80" s="42"/>
    </row>
    <row r="81" spans="1:8" x14ac:dyDescent="0.25">
      <c r="A81" s="161">
        <v>10</v>
      </c>
      <c r="B81" s="140">
        <v>4.833333333333333</v>
      </c>
      <c r="C81" s="141">
        <v>6.166666666666667</v>
      </c>
      <c r="D81" s="141">
        <v>6.166666666666667</v>
      </c>
      <c r="E81" s="141">
        <v>6.333333333333333</v>
      </c>
      <c r="F81" s="141">
        <v>6.666666666666667</v>
      </c>
      <c r="G81" s="157">
        <v>6.0333333333333341</v>
      </c>
    </row>
    <row r="82" spans="1:8" x14ac:dyDescent="0.25">
      <c r="A82" s="161">
        <v>11</v>
      </c>
      <c r="B82" s="140">
        <v>7.0566037735849054</v>
      </c>
      <c r="C82" s="141">
        <v>6.3584905660377355</v>
      </c>
      <c r="D82" s="141">
        <v>6.9433962264150946</v>
      </c>
      <c r="E82" s="141">
        <v>7.4245283018867925</v>
      </c>
      <c r="F82" s="141">
        <v>6.7941176470588234</v>
      </c>
      <c r="G82" s="157">
        <v>6.9113207547169822</v>
      </c>
    </row>
    <row r="83" spans="1:8" x14ac:dyDescent="0.25">
      <c r="A83" s="161">
        <v>12</v>
      </c>
      <c r="B83" s="140">
        <v>6.4666666666666668</v>
      </c>
      <c r="C83" s="141">
        <v>5.45</v>
      </c>
      <c r="D83" s="141">
        <v>5.8</v>
      </c>
      <c r="E83" s="141">
        <v>7.85</v>
      </c>
      <c r="F83" s="141">
        <v>8.2166666666666668</v>
      </c>
      <c r="G83" s="157">
        <v>6.7566666666666704</v>
      </c>
    </row>
    <row r="84" spans="1:8" x14ac:dyDescent="0.25">
      <c r="A84" s="161">
        <v>13</v>
      </c>
      <c r="B84" s="140">
        <v>4.333333333333333</v>
      </c>
      <c r="C84" s="141">
        <v>3.7575757575757578</v>
      </c>
      <c r="D84" s="141">
        <v>4.1212121212121211</v>
      </c>
      <c r="E84" s="141">
        <v>6.0606060606060606</v>
      </c>
      <c r="F84" s="141">
        <v>6.5483870967741939</v>
      </c>
      <c r="G84" s="157">
        <v>4.9484848484848483</v>
      </c>
    </row>
    <row r="85" spans="1:8" x14ac:dyDescent="0.25">
      <c r="A85" s="161">
        <v>14</v>
      </c>
      <c r="B85" s="140">
        <v>3.8</v>
      </c>
      <c r="C85" s="141">
        <v>3.4</v>
      </c>
      <c r="D85" s="141">
        <v>4</v>
      </c>
      <c r="E85" s="141">
        <v>6.8</v>
      </c>
      <c r="F85" s="141">
        <v>6.2</v>
      </c>
      <c r="G85" s="157">
        <v>4.84</v>
      </c>
    </row>
    <row r="86" spans="1:8" x14ac:dyDescent="0.25">
      <c r="A86" s="161">
        <v>15</v>
      </c>
      <c r="B86" s="140">
        <v>4.875</v>
      </c>
      <c r="C86" s="141">
        <v>5.03125</v>
      </c>
      <c r="D86" s="141">
        <v>5.125</v>
      </c>
      <c r="E86" s="141">
        <v>6.46875</v>
      </c>
      <c r="F86" s="141">
        <v>5.6875</v>
      </c>
      <c r="G86" s="157">
        <v>5.4375000000000018</v>
      </c>
    </row>
    <row r="87" spans="1:8" x14ac:dyDescent="0.25">
      <c r="A87" s="161">
        <v>16</v>
      </c>
      <c r="B87" s="140">
        <v>5.3</v>
      </c>
      <c r="C87" s="141">
        <v>5.5</v>
      </c>
      <c r="D87" s="141">
        <v>6.4</v>
      </c>
      <c r="E87" s="141">
        <v>7.5</v>
      </c>
      <c r="F87" s="141">
        <v>5.5</v>
      </c>
      <c r="G87" s="157">
        <v>6.0400000000000009</v>
      </c>
    </row>
    <row r="88" spans="1:8" ht="15.75" thickBot="1" x14ac:dyDescent="0.3">
      <c r="A88" s="162">
        <v>17</v>
      </c>
      <c r="B88" s="89">
        <v>10</v>
      </c>
      <c r="C88" s="142">
        <v>5</v>
      </c>
      <c r="D88" s="142">
        <v>6</v>
      </c>
      <c r="E88" s="142">
        <v>2</v>
      </c>
      <c r="F88" s="142">
        <v>1</v>
      </c>
      <c r="G88" s="90">
        <v>4.8</v>
      </c>
    </row>
    <row r="89" spans="1:8" x14ac:dyDescent="0.25">
      <c r="A89" s="109" t="s">
        <v>210</v>
      </c>
      <c r="B89" s="113">
        <v>5.86</v>
      </c>
      <c r="C89" s="113">
        <v>5.3150000000000004</v>
      </c>
      <c r="D89" s="113">
        <v>5.7149999999999999</v>
      </c>
      <c r="E89" s="113">
        <v>7.1025</v>
      </c>
      <c r="F89" s="113">
        <v>6.8954081632653059</v>
      </c>
      <c r="G89" s="113">
        <v>6.1729999999999947</v>
      </c>
    </row>
    <row r="90" spans="1:8" x14ac:dyDescent="0.25">
      <c r="A90" t="s">
        <v>440</v>
      </c>
    </row>
    <row r="91" spans="1:8" ht="15.75" thickBot="1" x14ac:dyDescent="0.3"/>
    <row r="92" spans="1:8" ht="33" customHeight="1" thickBot="1" x14ac:dyDescent="0.3">
      <c r="A92" s="225" t="s">
        <v>452</v>
      </c>
      <c r="B92" s="226"/>
      <c r="C92" s="226"/>
      <c r="D92" s="226"/>
      <c r="E92" s="226"/>
      <c r="F92" s="226"/>
      <c r="G92" s="226"/>
      <c r="H92" s="227"/>
    </row>
    <row r="93" spans="1:8" ht="15.75" thickBot="1" x14ac:dyDescent="0.3"/>
    <row r="94" spans="1:8" ht="15.75" hidden="1" thickBot="1" x14ac:dyDescent="0.3">
      <c r="B94" s="108" t="s">
        <v>416</v>
      </c>
    </row>
    <row r="95" spans="1:8" s="1" customFormat="1" ht="82.5" customHeight="1" thickBot="1" x14ac:dyDescent="0.3">
      <c r="A95" s="158" t="s">
        <v>139</v>
      </c>
      <c r="B95" s="71" t="s">
        <v>426</v>
      </c>
      <c r="C95" s="69" t="s">
        <v>427</v>
      </c>
      <c r="D95" s="69" t="s">
        <v>428</v>
      </c>
      <c r="E95" s="69" t="s">
        <v>429</v>
      </c>
      <c r="F95" s="69" t="s">
        <v>430</v>
      </c>
      <c r="G95" s="131" t="s">
        <v>448</v>
      </c>
      <c r="H95" s="42"/>
    </row>
    <row r="96" spans="1:8" x14ac:dyDescent="0.25">
      <c r="A96" s="159" t="s">
        <v>137</v>
      </c>
      <c r="B96" s="149">
        <v>111.96349322424685</v>
      </c>
      <c r="C96" s="150">
        <v>114.28398013044884</v>
      </c>
      <c r="D96" s="150">
        <v>110.51318890787059</v>
      </c>
      <c r="E96" s="150">
        <v>122.98580602870639</v>
      </c>
      <c r="F96" s="150">
        <v>105.00203250564084</v>
      </c>
      <c r="G96" s="155">
        <v>112.94970015938274</v>
      </c>
    </row>
    <row r="97" spans="1:8" x14ac:dyDescent="0.25">
      <c r="A97" s="159" t="s">
        <v>136</v>
      </c>
      <c r="B97" s="149">
        <v>124.41379797098459</v>
      </c>
      <c r="C97" s="150">
        <v>95.58621063624426</v>
      </c>
      <c r="D97" s="150">
        <v>108.86207322461152</v>
      </c>
      <c r="E97" s="150">
        <v>109.43103876411297</v>
      </c>
      <c r="F97" s="150">
        <v>105.87635882208485</v>
      </c>
      <c r="G97" s="155">
        <v>108.40690079301035</v>
      </c>
    </row>
    <row r="98" spans="1:8" ht="15.75" thickBot="1" x14ac:dyDescent="0.3">
      <c r="A98" s="160" t="s">
        <v>138</v>
      </c>
      <c r="B98" s="152">
        <v>61.59310585803005</v>
      </c>
      <c r="C98" s="153">
        <v>56.079312538861416</v>
      </c>
      <c r="D98" s="153">
        <v>63.879312844026778</v>
      </c>
      <c r="E98" s="153">
        <v>95.213796828570466</v>
      </c>
      <c r="F98" s="153">
        <v>99.38276250891748</v>
      </c>
      <c r="G98" s="156">
        <v>75.229658115681332</v>
      </c>
    </row>
    <row r="99" spans="1:8" x14ac:dyDescent="0.25">
      <c r="A99" s="109" t="s">
        <v>210</v>
      </c>
      <c r="B99" s="128">
        <v>86.687589598441392</v>
      </c>
      <c r="C99" s="128">
        <v>78.625347903705801</v>
      </c>
      <c r="D99" s="128">
        <v>84.542589514520913</v>
      </c>
      <c r="E99" s="128">
        <v>105.06802135203583</v>
      </c>
      <c r="F99" s="128">
        <v>102.00449026806918</v>
      </c>
      <c r="G99" s="128">
        <v>91.317831158904355</v>
      </c>
    </row>
    <row r="100" spans="1:8" x14ac:dyDescent="0.25">
      <c r="A100" s="109" t="s">
        <v>441</v>
      </c>
    </row>
    <row r="101" spans="1:8" ht="15.75" thickBot="1" x14ac:dyDescent="0.3"/>
    <row r="102" spans="1:8" ht="15.75" hidden="1" thickBot="1" x14ac:dyDescent="0.3">
      <c r="B102" s="108" t="s">
        <v>416</v>
      </c>
    </row>
    <row r="103" spans="1:8" s="1" customFormat="1" ht="82.5" customHeight="1" thickBot="1" x14ac:dyDescent="0.3">
      <c r="A103" s="158" t="s">
        <v>139</v>
      </c>
      <c r="B103" s="71" t="s">
        <v>426</v>
      </c>
      <c r="C103" s="69" t="s">
        <v>427</v>
      </c>
      <c r="D103" s="69" t="s">
        <v>428</v>
      </c>
      <c r="E103" s="69" t="s">
        <v>429</v>
      </c>
      <c r="F103" s="69" t="s">
        <v>430</v>
      </c>
      <c r="G103" s="131" t="s">
        <v>448</v>
      </c>
      <c r="H103" s="42"/>
    </row>
    <row r="104" spans="1:8" x14ac:dyDescent="0.25">
      <c r="A104" s="159" t="s">
        <v>18</v>
      </c>
      <c r="B104" s="149">
        <v>80.36638245458029</v>
      </c>
      <c r="C104" s="150">
        <v>77.806037526823758</v>
      </c>
      <c r="D104" s="150">
        <v>83.353451536962922</v>
      </c>
      <c r="E104" s="150">
        <v>103.40948680438913</v>
      </c>
      <c r="F104" s="150">
        <v>100.8491418766326</v>
      </c>
      <c r="G104" s="155">
        <v>89.156900039877826</v>
      </c>
    </row>
    <row r="105" spans="1:8" ht="15.75" thickBot="1" x14ac:dyDescent="0.3">
      <c r="A105" s="160" t="s">
        <v>17</v>
      </c>
      <c r="B105" s="152">
        <v>93.535564004291018</v>
      </c>
      <c r="C105" s="153">
        <v>79.512934145328103</v>
      </c>
      <c r="D105" s="153">
        <v>85.830822323542165</v>
      </c>
      <c r="E105" s="153">
        <v>106.86476711198651</v>
      </c>
      <c r="F105" s="153">
        <v>103.31053627578018</v>
      </c>
      <c r="G105" s="156">
        <v>93.658839871183105</v>
      </c>
    </row>
    <row r="106" spans="1:8" x14ac:dyDescent="0.25">
      <c r="A106" s="109" t="s">
        <v>210</v>
      </c>
      <c r="B106" s="128">
        <v>86.687589598441392</v>
      </c>
      <c r="C106" s="128">
        <v>78.625347903705801</v>
      </c>
      <c r="D106" s="128">
        <v>84.542589514520913</v>
      </c>
      <c r="E106" s="128">
        <v>105.06802135203583</v>
      </c>
      <c r="F106" s="128">
        <v>102.00449026806918</v>
      </c>
      <c r="G106" s="128">
        <v>91.31783115890434</v>
      </c>
    </row>
    <row r="107" spans="1:8" x14ac:dyDescent="0.25">
      <c r="A107" s="109" t="s">
        <v>443</v>
      </c>
    </row>
    <row r="108" spans="1:8" ht="15.75" thickBot="1" x14ac:dyDescent="0.3"/>
    <row r="109" spans="1:8" ht="15.75" hidden="1" thickBot="1" x14ac:dyDescent="0.3">
      <c r="B109" s="108" t="s">
        <v>416</v>
      </c>
    </row>
    <row r="110" spans="1:8" s="1" customFormat="1" ht="82.5" customHeight="1" thickBot="1" x14ac:dyDescent="0.3">
      <c r="A110" s="158" t="s">
        <v>139</v>
      </c>
      <c r="B110" s="71" t="s">
        <v>426</v>
      </c>
      <c r="C110" s="69" t="s">
        <v>427</v>
      </c>
      <c r="D110" s="69" t="s">
        <v>428</v>
      </c>
      <c r="E110" s="69" t="s">
        <v>429</v>
      </c>
      <c r="F110" s="69" t="s">
        <v>430</v>
      </c>
      <c r="G110" s="131" t="s">
        <v>448</v>
      </c>
      <c r="H110" s="42"/>
    </row>
    <row r="111" spans="1:8" x14ac:dyDescent="0.25">
      <c r="A111" s="159">
        <v>10</v>
      </c>
      <c r="B111" s="149">
        <v>71.500002797349381</v>
      </c>
      <c r="C111" s="150">
        <v>91.224141500066438</v>
      </c>
      <c r="D111" s="150">
        <v>91.224141500066438</v>
      </c>
      <c r="E111" s="150">
        <v>93.689658837906094</v>
      </c>
      <c r="F111" s="150">
        <v>98.620693513585351</v>
      </c>
      <c r="G111" s="155">
        <v>89.251727629794743</v>
      </c>
    </row>
    <row r="112" spans="1:8" x14ac:dyDescent="0.25">
      <c r="A112" s="159">
        <v>11</v>
      </c>
      <c r="B112" s="149">
        <v>104.38907370022899</v>
      </c>
      <c r="C112" s="150">
        <v>94.061812398334695</v>
      </c>
      <c r="D112" s="150">
        <v>102.71438267830017</v>
      </c>
      <c r="E112" s="150">
        <v>109.83181952149759</v>
      </c>
      <c r="F112" s="150">
        <v>100.50608912487445</v>
      </c>
      <c r="G112" s="155">
        <v>102.23988688875374</v>
      </c>
    </row>
    <row r="113" spans="1:7" x14ac:dyDescent="0.25">
      <c r="A113" s="159">
        <v>12</v>
      </c>
      <c r="B113" s="149">
        <v>95.662072708177732</v>
      </c>
      <c r="C113" s="150">
        <v>80.622416947355973</v>
      </c>
      <c r="D113" s="150">
        <v>85.800003356819218</v>
      </c>
      <c r="E113" s="150">
        <v>116.12586661224668</v>
      </c>
      <c r="F113" s="150">
        <v>121.55000475549382</v>
      </c>
      <c r="G113" s="155">
        <v>99.952072876018804</v>
      </c>
    </row>
    <row r="114" spans="1:7" x14ac:dyDescent="0.25">
      <c r="A114" s="159">
        <v>13</v>
      </c>
      <c r="B114" s="149">
        <v>64.103450783830482</v>
      </c>
      <c r="C114" s="150">
        <v>55.586209071293553</v>
      </c>
      <c r="D114" s="150">
        <v>60.965519626580019</v>
      </c>
      <c r="E114" s="150">
        <v>89.655175921441213</v>
      </c>
      <c r="F114" s="150">
        <v>96.870971531892692</v>
      </c>
      <c r="G114" s="155">
        <v>73.203451139856739</v>
      </c>
    </row>
    <row r="115" spans="1:7" x14ac:dyDescent="0.25">
      <c r="A115" s="159">
        <v>14</v>
      </c>
      <c r="B115" s="149">
        <v>56.213795302743655</v>
      </c>
      <c r="C115" s="150">
        <v>50.296553691928537</v>
      </c>
      <c r="D115" s="150">
        <v>59.172416108151218</v>
      </c>
      <c r="E115" s="150">
        <v>100.59310738385706</v>
      </c>
      <c r="F115" s="150">
        <v>91.717244967634372</v>
      </c>
      <c r="G115" s="155">
        <v>71.598623490862963</v>
      </c>
    </row>
    <row r="116" spans="1:7" x14ac:dyDescent="0.25">
      <c r="A116" s="159">
        <v>15</v>
      </c>
      <c r="B116" s="149">
        <v>72.116382131809289</v>
      </c>
      <c r="C116" s="150">
        <v>74.42780463603394</v>
      </c>
      <c r="D116" s="150">
        <v>75.814658138568717</v>
      </c>
      <c r="E116" s="150">
        <v>95.692891674900793</v>
      </c>
      <c r="F116" s="150">
        <v>84.135779153777463</v>
      </c>
      <c r="G116" s="155">
        <v>80.437503147018035</v>
      </c>
    </row>
    <row r="117" spans="1:7" x14ac:dyDescent="0.25">
      <c r="A117" s="159">
        <v>16</v>
      </c>
      <c r="B117" s="149">
        <v>78.403451343300361</v>
      </c>
      <c r="C117" s="150">
        <v>81.362072148707924</v>
      </c>
      <c r="D117" s="150">
        <v>94.675865773041934</v>
      </c>
      <c r="E117" s="150">
        <v>110.94828020278351</v>
      </c>
      <c r="F117" s="150">
        <v>81.362072148707909</v>
      </c>
      <c r="G117" s="155">
        <v>89.350348323308324</v>
      </c>
    </row>
    <row r="118" spans="1:7" ht="15.75" thickBot="1" x14ac:dyDescent="0.3">
      <c r="A118" s="160">
        <v>17</v>
      </c>
      <c r="B118" s="152">
        <v>147.93104027037802</v>
      </c>
      <c r="C118" s="153">
        <v>73.96552013518901</v>
      </c>
      <c r="D118" s="153">
        <v>88.758624162226823</v>
      </c>
      <c r="E118" s="153">
        <v>29.586208054075605</v>
      </c>
      <c r="F118" s="153">
        <v>14.793104027037803</v>
      </c>
      <c r="G118" s="156">
        <v>71.006899329781461</v>
      </c>
    </row>
    <row r="119" spans="1:7" x14ac:dyDescent="0.25">
      <c r="A119" s="109" t="s">
        <v>210</v>
      </c>
      <c r="B119" s="128">
        <v>86.687589598441392</v>
      </c>
      <c r="C119" s="128">
        <v>78.625347903705801</v>
      </c>
      <c r="D119" s="128">
        <v>84.542589514520913</v>
      </c>
      <c r="E119" s="128">
        <v>105.06802135203583</v>
      </c>
      <c r="F119" s="128">
        <v>102.00449026806918</v>
      </c>
      <c r="G119" s="128">
        <v>91.317831158904312</v>
      </c>
    </row>
    <row r="120" spans="1:7" x14ac:dyDescent="0.25">
      <c r="A120" t="s">
        <v>442</v>
      </c>
    </row>
  </sheetData>
  <mergeCells count="5">
    <mergeCell ref="A1:G1"/>
    <mergeCell ref="A2:H2"/>
    <mergeCell ref="A32:H32"/>
    <mergeCell ref="A62:H62"/>
    <mergeCell ref="A92:H92"/>
  </mergeCells>
  <pageMargins left="0.70866141732283472" right="0.70866141732283472" top="0.74803149606299213" bottom="0.74803149606299213" header="0.31496062992125984" footer="0.31496062992125984"/>
  <pageSetup paperSize="9" scale="19" orientation="landscape" horizontalDpi="0" verticalDpi="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B207"/>
  <sheetViews>
    <sheetView zoomScaleNormal="100" workbookViewId="0">
      <pane ySplit="4" topLeftCell="A5" activePane="bottomLeft" state="frozen"/>
      <selection pane="bottomLeft" activeCell="A4" sqref="A4"/>
    </sheetView>
  </sheetViews>
  <sheetFormatPr defaultRowHeight="15" x14ac:dyDescent="0.25"/>
  <cols>
    <col min="1" max="1" width="21.7109375" style="1" customWidth="1"/>
    <col min="2" max="5" width="13.28515625" customWidth="1"/>
    <col min="6" max="6" width="18.28515625" bestFit="1" customWidth="1"/>
    <col min="7" max="7" width="13.28515625" customWidth="1"/>
    <col min="8" max="14" width="26.28515625" customWidth="1"/>
    <col min="15" max="15" width="28.140625" hidden="1" customWidth="1"/>
    <col min="16" max="17" width="28" hidden="1" customWidth="1"/>
    <col min="18" max="18" width="30.85546875" hidden="1" customWidth="1"/>
    <col min="19" max="19" width="29.5703125" hidden="1" customWidth="1"/>
    <col min="20" max="20" width="28" hidden="1" customWidth="1"/>
    <col min="21" max="21" width="0.140625" customWidth="1"/>
    <col min="22" max="27" width="26.28515625" customWidth="1"/>
    <col min="28" max="28" width="23.85546875" customWidth="1"/>
  </cols>
  <sheetData>
    <row r="1" spans="1:28" x14ac:dyDescent="0.25">
      <c r="A1" s="240" t="s">
        <v>468</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row>
    <row r="2" spans="1:28" ht="15.75" thickBot="1" x14ac:dyDescent="0.3">
      <c r="A2" s="200" t="s">
        <v>469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3" spans="1:28" ht="42.75" customHeight="1" thickBot="1" x14ac:dyDescent="0.3">
      <c r="A3" s="228" t="s">
        <v>0</v>
      </c>
      <c r="B3" s="229"/>
      <c r="C3" s="229"/>
      <c r="D3" s="229"/>
      <c r="E3" s="229"/>
      <c r="F3" s="229"/>
      <c r="G3" s="230"/>
      <c r="H3" s="234" t="s">
        <v>129</v>
      </c>
      <c r="I3" s="235"/>
      <c r="J3" s="235"/>
      <c r="K3" s="235"/>
      <c r="L3" s="235"/>
      <c r="M3" s="235"/>
      <c r="N3" s="236"/>
      <c r="O3" s="237" t="s">
        <v>131</v>
      </c>
      <c r="P3" s="238"/>
      <c r="Q3" s="238"/>
      <c r="R3" s="238"/>
      <c r="S3" s="238"/>
      <c r="T3" s="238"/>
      <c r="U3" s="239"/>
      <c r="V3" s="231" t="s">
        <v>508</v>
      </c>
      <c r="W3" s="232"/>
      <c r="X3" s="232"/>
      <c r="Y3" s="232"/>
      <c r="Z3" s="232"/>
      <c r="AA3" s="232"/>
      <c r="AB3" s="233"/>
    </row>
    <row r="4" spans="1:28" ht="96.75" customHeight="1" thickBot="1" x14ac:dyDescent="0.3">
      <c r="A4" s="104" t="s">
        <v>155</v>
      </c>
      <c r="B4" s="67" t="s">
        <v>139</v>
      </c>
      <c r="C4" s="67" t="s">
        <v>1</v>
      </c>
      <c r="D4" s="67" t="s">
        <v>135</v>
      </c>
      <c r="E4" s="67" t="s">
        <v>2</v>
      </c>
      <c r="F4" s="67" t="s">
        <v>15</v>
      </c>
      <c r="G4" s="68" t="s">
        <v>3</v>
      </c>
      <c r="H4" s="82" t="s">
        <v>4</v>
      </c>
      <c r="I4" s="77" t="s">
        <v>5</v>
      </c>
      <c r="J4" s="77" t="s">
        <v>6</v>
      </c>
      <c r="K4" s="78" t="s">
        <v>7</v>
      </c>
      <c r="L4" s="78" t="s">
        <v>8</v>
      </c>
      <c r="M4" s="79" t="s">
        <v>9</v>
      </c>
      <c r="N4" s="110" t="s">
        <v>431</v>
      </c>
      <c r="O4" s="80" t="s">
        <v>4</v>
      </c>
      <c r="P4" s="77" t="s">
        <v>5</v>
      </c>
      <c r="Q4" s="77" t="s">
        <v>6</v>
      </c>
      <c r="R4" s="78" t="s">
        <v>7</v>
      </c>
      <c r="S4" s="78" t="s">
        <v>8</v>
      </c>
      <c r="T4" s="79" t="s">
        <v>9</v>
      </c>
      <c r="U4" s="81" t="s">
        <v>141</v>
      </c>
      <c r="V4" s="80" t="s">
        <v>4</v>
      </c>
      <c r="W4" s="77" t="s">
        <v>5</v>
      </c>
      <c r="X4" s="77" t="s">
        <v>6</v>
      </c>
      <c r="Y4" s="78" t="s">
        <v>7</v>
      </c>
      <c r="Z4" s="78" t="s">
        <v>8</v>
      </c>
      <c r="AA4" s="81" t="s">
        <v>9</v>
      </c>
      <c r="AB4" s="110" t="s">
        <v>141</v>
      </c>
    </row>
    <row r="5" spans="1:28" s="42" customFormat="1" x14ac:dyDescent="0.25">
      <c r="A5" s="60" t="s">
        <v>215</v>
      </c>
      <c r="B5" s="60">
        <v>13</v>
      </c>
      <c r="C5" s="60" t="s">
        <v>16</v>
      </c>
      <c r="D5" s="60" t="s">
        <v>136</v>
      </c>
      <c r="E5" s="60" t="s">
        <v>17</v>
      </c>
      <c r="F5" s="59" t="s">
        <v>51</v>
      </c>
      <c r="G5" s="66">
        <v>4</v>
      </c>
      <c r="H5" s="59">
        <v>7</v>
      </c>
      <c r="I5" s="60">
        <v>8</v>
      </c>
      <c r="J5" s="60">
        <v>10</v>
      </c>
      <c r="K5" s="60">
        <v>9</v>
      </c>
      <c r="L5" s="60">
        <v>10</v>
      </c>
      <c r="M5" s="61">
        <v>6</v>
      </c>
      <c r="N5" s="129">
        <f>SUM(H5:M5)/COUNTIF(H5:M5,"&lt;&gt;")</f>
        <v>8.3333333333333339</v>
      </c>
      <c r="O5" s="62">
        <v>112.5</v>
      </c>
      <c r="P5" s="63">
        <v>67.5</v>
      </c>
      <c r="Q5" s="63">
        <v>400</v>
      </c>
      <c r="R5" s="63">
        <v>79.5</v>
      </c>
      <c r="S5" s="63">
        <v>187.5</v>
      </c>
      <c r="T5" s="64">
        <v>92</v>
      </c>
      <c r="U5" s="41">
        <f>SUM(O5:T5)/COUNTIF(O5:T5,"&lt;&gt;")</f>
        <v>156.5</v>
      </c>
      <c r="V5" s="62">
        <f>($U$206/10)*H5</f>
        <v>103.55172818926462</v>
      </c>
      <c r="W5" s="63">
        <f t="shared" ref="W5:AA5" si="0">($U$206/10)*I5</f>
        <v>118.34483221630242</v>
      </c>
      <c r="X5" s="63">
        <f t="shared" si="0"/>
        <v>147.93104027037802</v>
      </c>
      <c r="Y5" s="63">
        <f t="shared" si="0"/>
        <v>133.13793624334022</v>
      </c>
      <c r="Z5" s="63">
        <f t="shared" si="0"/>
        <v>147.93104027037802</v>
      </c>
      <c r="AA5" s="64">
        <f t="shared" si="0"/>
        <v>88.758624162226823</v>
      </c>
      <c r="AB5" s="111">
        <f>SUM(V5:AA5)/COUNTIF(V5:AA5,"&lt;&gt;")</f>
        <v>123.27586689198169</v>
      </c>
    </row>
    <row r="6" spans="1:28" s="42" customFormat="1" x14ac:dyDescent="0.25">
      <c r="A6" s="13" t="s">
        <v>216</v>
      </c>
      <c r="B6" s="13">
        <v>13</v>
      </c>
      <c r="C6" s="13" t="s">
        <v>16</v>
      </c>
      <c r="D6" s="13" t="s">
        <v>136</v>
      </c>
      <c r="E6" s="13" t="s">
        <v>17</v>
      </c>
      <c r="F6" s="27" t="s">
        <v>51</v>
      </c>
      <c r="G6" s="21">
        <v>4</v>
      </c>
      <c r="H6" s="27">
        <v>7</v>
      </c>
      <c r="I6" s="13">
        <v>8</v>
      </c>
      <c r="J6" s="13">
        <v>10</v>
      </c>
      <c r="K6" s="13">
        <v>9</v>
      </c>
      <c r="L6" s="13">
        <v>10</v>
      </c>
      <c r="M6" s="14">
        <v>6</v>
      </c>
      <c r="N6" s="129">
        <f t="shared" ref="N6:N69" si="1">SUM(H6:M6)/COUNTIF(H6:M6,"&lt;&gt;")</f>
        <v>8.3333333333333339</v>
      </c>
      <c r="O6" s="22">
        <v>112.5</v>
      </c>
      <c r="P6" s="23">
        <v>67.5</v>
      </c>
      <c r="Q6" s="23">
        <v>400</v>
      </c>
      <c r="R6" s="23">
        <v>79.5</v>
      </c>
      <c r="S6" s="23">
        <v>187.5</v>
      </c>
      <c r="T6" s="24">
        <v>92</v>
      </c>
      <c r="U6" s="41">
        <f t="shared" ref="U6:U69" si="2">SUM(O6:T6)/COUNTIF(O6:T6,"&lt;&gt;")</f>
        <v>156.5</v>
      </c>
      <c r="V6" s="22">
        <f t="shared" ref="V6:V9" si="3">($U$206/10)*H6</f>
        <v>103.55172818926462</v>
      </c>
      <c r="W6" s="23">
        <f t="shared" ref="W6:W9" si="4">($U$206/10)*I6</f>
        <v>118.34483221630242</v>
      </c>
      <c r="X6" s="23">
        <f t="shared" ref="X6:X9" si="5">($U$206/10)*J6</f>
        <v>147.93104027037802</v>
      </c>
      <c r="Y6" s="23">
        <f t="shared" ref="Y6:Y9" si="6">($U$206/10)*K6</f>
        <v>133.13793624334022</v>
      </c>
      <c r="Z6" s="23">
        <f t="shared" ref="Z6:Z9" si="7">($U$206/10)*L6</f>
        <v>147.93104027037802</v>
      </c>
      <c r="AA6" s="24">
        <f t="shared" ref="AA6:AA9" si="8">($U$206/10)*M6</f>
        <v>88.758624162226823</v>
      </c>
      <c r="AB6" s="111">
        <f t="shared" ref="AB6:AB69" si="9">SUM(V6:AA6)/COUNTIF(V6:AA6,"&lt;&gt;")</f>
        <v>123.27586689198169</v>
      </c>
    </row>
    <row r="7" spans="1:28" s="42" customFormat="1" ht="17.25" customHeight="1" x14ac:dyDescent="0.25">
      <c r="A7" s="13" t="s">
        <v>217</v>
      </c>
      <c r="B7" s="13">
        <v>12</v>
      </c>
      <c r="C7" s="13" t="s">
        <v>16</v>
      </c>
      <c r="D7" s="13" t="s">
        <v>136</v>
      </c>
      <c r="E7" s="13" t="s">
        <v>18</v>
      </c>
      <c r="F7" s="27" t="s">
        <v>51</v>
      </c>
      <c r="G7" s="21">
        <v>4</v>
      </c>
      <c r="H7" s="27">
        <v>8</v>
      </c>
      <c r="I7" s="13">
        <v>10</v>
      </c>
      <c r="J7" s="13">
        <v>10</v>
      </c>
      <c r="K7" s="13">
        <v>10</v>
      </c>
      <c r="L7" s="13">
        <v>9</v>
      </c>
      <c r="M7" s="14">
        <v>8</v>
      </c>
      <c r="N7" s="129">
        <f t="shared" si="1"/>
        <v>9.1666666666666661</v>
      </c>
      <c r="O7" s="22">
        <v>112.5</v>
      </c>
      <c r="P7" s="23">
        <v>67.5</v>
      </c>
      <c r="Q7" s="23">
        <v>400</v>
      </c>
      <c r="R7" s="23">
        <v>79.5</v>
      </c>
      <c r="S7" s="23">
        <v>187.5</v>
      </c>
      <c r="T7" s="24">
        <v>92</v>
      </c>
      <c r="U7" s="41">
        <f t="shared" si="2"/>
        <v>156.5</v>
      </c>
      <c r="V7" s="22">
        <f t="shared" si="3"/>
        <v>118.34483221630242</v>
      </c>
      <c r="W7" s="23">
        <f t="shared" si="4"/>
        <v>147.93104027037802</v>
      </c>
      <c r="X7" s="23">
        <f t="shared" si="5"/>
        <v>147.93104027037802</v>
      </c>
      <c r="Y7" s="23">
        <f t="shared" si="6"/>
        <v>147.93104027037802</v>
      </c>
      <c r="Z7" s="23">
        <f t="shared" si="7"/>
        <v>133.13793624334022</v>
      </c>
      <c r="AA7" s="24">
        <f t="shared" si="8"/>
        <v>118.34483221630242</v>
      </c>
      <c r="AB7" s="111">
        <f t="shared" si="9"/>
        <v>135.60345358117988</v>
      </c>
    </row>
    <row r="8" spans="1:28" s="42" customFormat="1" ht="15.75" customHeight="1" x14ac:dyDescent="0.25">
      <c r="A8" s="13" t="s">
        <v>218</v>
      </c>
      <c r="B8" s="13">
        <v>12</v>
      </c>
      <c r="C8" s="13" t="s">
        <v>16</v>
      </c>
      <c r="D8" s="13" t="s">
        <v>136</v>
      </c>
      <c r="E8" s="13" t="s">
        <v>18</v>
      </c>
      <c r="F8" s="27" t="s">
        <v>51</v>
      </c>
      <c r="G8" s="21">
        <v>4</v>
      </c>
      <c r="H8" s="27">
        <v>8</v>
      </c>
      <c r="I8" s="13">
        <v>10</v>
      </c>
      <c r="J8" s="13">
        <v>10</v>
      </c>
      <c r="K8" s="13">
        <v>10</v>
      </c>
      <c r="L8" s="13">
        <v>9</v>
      </c>
      <c r="M8" s="14">
        <v>8</v>
      </c>
      <c r="N8" s="129">
        <f t="shared" si="1"/>
        <v>9.1666666666666661</v>
      </c>
      <c r="O8" s="22">
        <v>112.5</v>
      </c>
      <c r="P8" s="23">
        <v>67.5</v>
      </c>
      <c r="Q8" s="23">
        <v>400</v>
      </c>
      <c r="R8" s="23">
        <v>79.5</v>
      </c>
      <c r="S8" s="23">
        <v>187.5</v>
      </c>
      <c r="T8" s="24">
        <v>92</v>
      </c>
      <c r="U8" s="41">
        <f t="shared" si="2"/>
        <v>156.5</v>
      </c>
      <c r="V8" s="22">
        <f t="shared" si="3"/>
        <v>118.34483221630242</v>
      </c>
      <c r="W8" s="23">
        <f t="shared" si="4"/>
        <v>147.93104027037802</v>
      </c>
      <c r="X8" s="23">
        <f t="shared" si="5"/>
        <v>147.93104027037802</v>
      </c>
      <c r="Y8" s="23">
        <f t="shared" si="6"/>
        <v>147.93104027037802</v>
      </c>
      <c r="Z8" s="23">
        <f t="shared" si="7"/>
        <v>133.13793624334022</v>
      </c>
      <c r="AA8" s="24">
        <f t="shared" si="8"/>
        <v>118.34483221630242</v>
      </c>
      <c r="AB8" s="111">
        <f t="shared" si="9"/>
        <v>135.60345358117988</v>
      </c>
    </row>
    <row r="9" spans="1:28" s="42" customFormat="1" ht="16.5" customHeight="1" x14ac:dyDescent="0.25">
      <c r="A9" s="13" t="s">
        <v>219</v>
      </c>
      <c r="B9" s="13">
        <v>12</v>
      </c>
      <c r="C9" s="13" t="s">
        <v>16</v>
      </c>
      <c r="D9" s="13" t="s">
        <v>136</v>
      </c>
      <c r="E9" s="13" t="s">
        <v>17</v>
      </c>
      <c r="F9" s="27" t="s">
        <v>51</v>
      </c>
      <c r="G9" s="21">
        <v>4</v>
      </c>
      <c r="H9" s="27">
        <v>10</v>
      </c>
      <c r="I9" s="13">
        <v>5</v>
      </c>
      <c r="J9" s="13">
        <v>6</v>
      </c>
      <c r="K9" s="13">
        <v>10</v>
      </c>
      <c r="L9" s="13">
        <v>7</v>
      </c>
      <c r="M9" s="14">
        <v>5</v>
      </c>
      <c r="N9" s="129">
        <f t="shared" si="1"/>
        <v>7.166666666666667</v>
      </c>
      <c r="O9" s="22">
        <v>112.5</v>
      </c>
      <c r="P9" s="23">
        <v>67.5</v>
      </c>
      <c r="Q9" s="23">
        <v>400</v>
      </c>
      <c r="R9" s="23">
        <v>79.5</v>
      </c>
      <c r="S9" s="23">
        <v>187.5</v>
      </c>
      <c r="T9" s="24">
        <v>92</v>
      </c>
      <c r="U9" s="41">
        <f t="shared" si="2"/>
        <v>156.5</v>
      </c>
      <c r="V9" s="22">
        <f t="shared" si="3"/>
        <v>147.93104027037802</v>
      </c>
      <c r="W9" s="23">
        <f t="shared" si="4"/>
        <v>73.96552013518901</v>
      </c>
      <c r="X9" s="23">
        <f t="shared" si="5"/>
        <v>88.758624162226823</v>
      </c>
      <c r="Y9" s="23">
        <f t="shared" si="6"/>
        <v>147.93104027037802</v>
      </c>
      <c r="Z9" s="23">
        <f t="shared" si="7"/>
        <v>103.55172818926462</v>
      </c>
      <c r="AA9" s="24">
        <f t="shared" si="8"/>
        <v>73.96552013518901</v>
      </c>
      <c r="AB9" s="111">
        <f t="shared" si="9"/>
        <v>106.01724552710425</v>
      </c>
    </row>
    <row r="10" spans="1:28" s="42" customFormat="1" x14ac:dyDescent="0.25">
      <c r="A10" s="13" t="s">
        <v>220</v>
      </c>
      <c r="B10" s="13">
        <v>12</v>
      </c>
      <c r="C10" s="13" t="s">
        <v>16</v>
      </c>
      <c r="D10" s="13" t="s">
        <v>136</v>
      </c>
      <c r="E10" s="13" t="s">
        <v>18</v>
      </c>
      <c r="F10" s="27" t="s">
        <v>51</v>
      </c>
      <c r="G10" s="21">
        <v>4</v>
      </c>
      <c r="H10" s="27">
        <v>10</v>
      </c>
      <c r="I10" s="13">
        <v>9</v>
      </c>
      <c r="J10" s="13">
        <v>8</v>
      </c>
      <c r="K10" s="13">
        <v>10</v>
      </c>
      <c r="L10" s="13">
        <v>9</v>
      </c>
      <c r="M10" s="14">
        <v>8</v>
      </c>
      <c r="N10" s="129">
        <f t="shared" si="1"/>
        <v>9</v>
      </c>
      <c r="O10" s="22">
        <v>112.5</v>
      </c>
      <c r="P10" s="23">
        <v>67.5</v>
      </c>
      <c r="Q10" s="23">
        <v>400</v>
      </c>
      <c r="R10" s="23">
        <v>79.5</v>
      </c>
      <c r="S10" s="23">
        <v>187.5</v>
      </c>
      <c r="T10" s="24">
        <v>92</v>
      </c>
      <c r="U10" s="41">
        <f t="shared" si="2"/>
        <v>156.5</v>
      </c>
      <c r="V10" s="22">
        <f t="shared" ref="V10:V73" si="10">($U$206/10)*H10</f>
        <v>147.93104027037802</v>
      </c>
      <c r="W10" s="23">
        <f t="shared" ref="W10:W73" si="11">($U$206/10)*I10</f>
        <v>133.13793624334022</v>
      </c>
      <c r="X10" s="23">
        <f t="shared" ref="X10:X73" si="12">($U$206/10)*J10</f>
        <v>118.34483221630242</v>
      </c>
      <c r="Y10" s="23">
        <f t="shared" ref="Y10:Y73" si="13">($U$206/10)*K10</f>
        <v>147.93104027037802</v>
      </c>
      <c r="Z10" s="23">
        <f t="shared" ref="Z10:Z73" si="14">($U$206/10)*L10</f>
        <v>133.13793624334022</v>
      </c>
      <c r="AA10" s="24">
        <f t="shared" ref="AA10:AA73" si="15">($U$206/10)*M10</f>
        <v>118.34483221630242</v>
      </c>
      <c r="AB10" s="111">
        <f t="shared" si="9"/>
        <v>133.13793624334019</v>
      </c>
    </row>
    <row r="11" spans="1:28" s="42" customFormat="1" x14ac:dyDescent="0.25">
      <c r="A11" s="13" t="s">
        <v>221</v>
      </c>
      <c r="B11" s="13">
        <v>11</v>
      </c>
      <c r="C11" s="13" t="s">
        <v>16</v>
      </c>
      <c r="D11" s="13" t="s">
        <v>136</v>
      </c>
      <c r="E11" s="13" t="s">
        <v>17</v>
      </c>
      <c r="F11" s="27" t="s">
        <v>51</v>
      </c>
      <c r="G11" s="21">
        <v>4</v>
      </c>
      <c r="H11" s="27">
        <v>8</v>
      </c>
      <c r="I11" s="13">
        <v>6</v>
      </c>
      <c r="J11" s="13">
        <v>7</v>
      </c>
      <c r="K11" s="13">
        <v>10</v>
      </c>
      <c r="L11" s="13">
        <v>6</v>
      </c>
      <c r="M11" s="14">
        <v>4</v>
      </c>
      <c r="N11" s="129">
        <f t="shared" si="1"/>
        <v>6.833333333333333</v>
      </c>
      <c r="O11" s="22">
        <v>112.5</v>
      </c>
      <c r="P11" s="23">
        <v>67.5</v>
      </c>
      <c r="Q11" s="23">
        <v>400</v>
      </c>
      <c r="R11" s="23">
        <v>79.5</v>
      </c>
      <c r="S11" s="23">
        <v>187.5</v>
      </c>
      <c r="T11" s="24">
        <v>92</v>
      </c>
      <c r="U11" s="41">
        <f t="shared" si="2"/>
        <v>156.5</v>
      </c>
      <c r="V11" s="22">
        <f t="shared" si="10"/>
        <v>118.34483221630242</v>
      </c>
      <c r="W11" s="23">
        <f t="shared" si="11"/>
        <v>88.758624162226823</v>
      </c>
      <c r="X11" s="23">
        <f t="shared" si="12"/>
        <v>103.55172818926462</v>
      </c>
      <c r="Y11" s="23">
        <f t="shared" si="13"/>
        <v>147.93104027037802</v>
      </c>
      <c r="Z11" s="23">
        <f t="shared" si="14"/>
        <v>88.758624162226823</v>
      </c>
      <c r="AA11" s="24">
        <f t="shared" si="15"/>
        <v>59.172416108151211</v>
      </c>
      <c r="AB11" s="111">
        <f t="shared" si="9"/>
        <v>101.08621085142499</v>
      </c>
    </row>
    <row r="12" spans="1:28" s="42" customFormat="1" x14ac:dyDescent="0.25">
      <c r="A12" s="13" t="s">
        <v>222</v>
      </c>
      <c r="B12" s="13">
        <v>11</v>
      </c>
      <c r="C12" s="13" t="s">
        <v>16</v>
      </c>
      <c r="D12" s="13" t="s">
        <v>136</v>
      </c>
      <c r="E12" s="13" t="s">
        <v>17</v>
      </c>
      <c r="F12" s="27" t="s">
        <v>51</v>
      </c>
      <c r="G12" s="21">
        <v>2</v>
      </c>
      <c r="H12" s="27">
        <v>7</v>
      </c>
      <c r="I12" s="13">
        <v>10</v>
      </c>
      <c r="J12" s="13">
        <v>6</v>
      </c>
      <c r="K12" s="13">
        <v>10</v>
      </c>
      <c r="L12" s="13">
        <v>5</v>
      </c>
      <c r="M12" s="14">
        <v>10</v>
      </c>
      <c r="N12" s="129">
        <f t="shared" si="1"/>
        <v>8</v>
      </c>
      <c r="O12" s="22">
        <v>112.5</v>
      </c>
      <c r="P12" s="23">
        <v>112.5</v>
      </c>
      <c r="Q12" s="23">
        <v>0</v>
      </c>
      <c r="R12" s="23">
        <v>325</v>
      </c>
      <c r="S12" s="23">
        <v>112.5</v>
      </c>
      <c r="T12" s="24">
        <v>112.5</v>
      </c>
      <c r="U12" s="41">
        <f t="shared" si="2"/>
        <v>129.16666666666666</v>
      </c>
      <c r="V12" s="22">
        <f t="shared" si="10"/>
        <v>103.55172818926462</v>
      </c>
      <c r="W12" s="23">
        <f t="shared" si="11"/>
        <v>147.93104027037802</v>
      </c>
      <c r="X12" s="23">
        <f t="shared" si="12"/>
        <v>88.758624162226823</v>
      </c>
      <c r="Y12" s="23">
        <f t="shared" si="13"/>
        <v>147.93104027037802</v>
      </c>
      <c r="Z12" s="23">
        <f t="shared" si="14"/>
        <v>73.96552013518901</v>
      </c>
      <c r="AA12" s="24">
        <f t="shared" si="15"/>
        <v>147.93104027037802</v>
      </c>
      <c r="AB12" s="111">
        <f t="shared" si="9"/>
        <v>118.34483221630241</v>
      </c>
    </row>
    <row r="13" spans="1:28" s="42" customFormat="1" x14ac:dyDescent="0.25">
      <c r="A13" s="13" t="s">
        <v>223</v>
      </c>
      <c r="B13" s="13">
        <v>12</v>
      </c>
      <c r="C13" s="13" t="s">
        <v>16</v>
      </c>
      <c r="D13" s="13" t="s">
        <v>136</v>
      </c>
      <c r="E13" s="13" t="s">
        <v>17</v>
      </c>
      <c r="F13" s="27" t="s">
        <v>51</v>
      </c>
      <c r="G13" s="21">
        <v>2</v>
      </c>
      <c r="H13" s="27">
        <v>10</v>
      </c>
      <c r="I13" s="13">
        <v>7</v>
      </c>
      <c r="J13" s="13">
        <v>4</v>
      </c>
      <c r="K13" s="13">
        <v>10</v>
      </c>
      <c r="L13" s="13">
        <v>8</v>
      </c>
      <c r="M13" s="14">
        <v>6</v>
      </c>
      <c r="N13" s="129">
        <f t="shared" si="1"/>
        <v>7.5</v>
      </c>
      <c r="O13" s="22">
        <v>112.5</v>
      </c>
      <c r="P13" s="23">
        <v>112.5</v>
      </c>
      <c r="Q13" s="23">
        <v>0</v>
      </c>
      <c r="R13" s="23">
        <v>325</v>
      </c>
      <c r="S13" s="23">
        <v>112.5</v>
      </c>
      <c r="T13" s="24">
        <v>112.5</v>
      </c>
      <c r="U13" s="41">
        <f t="shared" si="2"/>
        <v>129.16666666666666</v>
      </c>
      <c r="V13" s="22">
        <f t="shared" si="10"/>
        <v>147.93104027037802</v>
      </c>
      <c r="W13" s="23">
        <f t="shared" si="11"/>
        <v>103.55172818926462</v>
      </c>
      <c r="X13" s="23">
        <f t="shared" si="12"/>
        <v>59.172416108151211</v>
      </c>
      <c r="Y13" s="23">
        <f t="shared" si="13"/>
        <v>147.93104027037802</v>
      </c>
      <c r="Z13" s="23">
        <f t="shared" si="14"/>
        <v>118.34483221630242</v>
      </c>
      <c r="AA13" s="24">
        <f t="shared" si="15"/>
        <v>88.758624162226823</v>
      </c>
      <c r="AB13" s="111">
        <f t="shared" si="9"/>
        <v>110.94828020278352</v>
      </c>
    </row>
    <row r="14" spans="1:28" s="42" customFormat="1" x14ac:dyDescent="0.25">
      <c r="A14" s="13" t="s">
        <v>224</v>
      </c>
      <c r="B14" s="13">
        <v>12</v>
      </c>
      <c r="C14" s="13" t="s">
        <v>16</v>
      </c>
      <c r="D14" s="13" t="s">
        <v>136</v>
      </c>
      <c r="E14" s="13" t="s">
        <v>17</v>
      </c>
      <c r="F14" s="27" t="s">
        <v>51</v>
      </c>
      <c r="G14" s="21">
        <v>2</v>
      </c>
      <c r="H14" s="27">
        <v>9</v>
      </c>
      <c r="I14" s="13">
        <v>9</v>
      </c>
      <c r="J14" s="13">
        <v>9</v>
      </c>
      <c r="K14" s="13">
        <v>10</v>
      </c>
      <c r="L14" s="13">
        <v>10</v>
      </c>
      <c r="M14" s="14">
        <v>9</v>
      </c>
      <c r="N14" s="129">
        <f t="shared" si="1"/>
        <v>9.3333333333333339</v>
      </c>
      <c r="O14" s="22">
        <v>112.5</v>
      </c>
      <c r="P14" s="23">
        <v>112.5</v>
      </c>
      <c r="Q14" s="23">
        <v>0</v>
      </c>
      <c r="R14" s="23">
        <v>325</v>
      </c>
      <c r="S14" s="23">
        <v>112.5</v>
      </c>
      <c r="T14" s="24">
        <v>112.5</v>
      </c>
      <c r="U14" s="41">
        <f t="shared" si="2"/>
        <v>129.16666666666666</v>
      </c>
      <c r="V14" s="22">
        <f t="shared" si="10"/>
        <v>133.13793624334022</v>
      </c>
      <c r="W14" s="23">
        <f t="shared" si="11"/>
        <v>133.13793624334022</v>
      </c>
      <c r="X14" s="23">
        <f t="shared" si="12"/>
        <v>133.13793624334022</v>
      </c>
      <c r="Y14" s="23">
        <f t="shared" si="13"/>
        <v>147.93104027037802</v>
      </c>
      <c r="Z14" s="23">
        <f t="shared" si="14"/>
        <v>147.93104027037802</v>
      </c>
      <c r="AA14" s="24">
        <f t="shared" si="15"/>
        <v>133.13793624334022</v>
      </c>
      <c r="AB14" s="111">
        <f t="shared" si="9"/>
        <v>138.06897091901951</v>
      </c>
    </row>
    <row r="15" spans="1:28" s="42" customFormat="1" x14ac:dyDescent="0.25">
      <c r="A15" s="13" t="s">
        <v>225</v>
      </c>
      <c r="B15" s="13">
        <v>11</v>
      </c>
      <c r="C15" s="13" t="s">
        <v>16</v>
      </c>
      <c r="D15" s="13" t="s">
        <v>136</v>
      </c>
      <c r="E15" s="13" t="s">
        <v>17</v>
      </c>
      <c r="F15" s="27" t="s">
        <v>51</v>
      </c>
      <c r="G15" s="21">
        <v>2</v>
      </c>
      <c r="H15" s="27">
        <v>7</v>
      </c>
      <c r="I15" s="13">
        <v>5</v>
      </c>
      <c r="J15" s="13">
        <v>8</v>
      </c>
      <c r="K15" s="13">
        <v>10</v>
      </c>
      <c r="L15" s="13">
        <v>9</v>
      </c>
      <c r="M15" s="14">
        <v>10</v>
      </c>
      <c r="N15" s="129">
        <f t="shared" si="1"/>
        <v>8.1666666666666661</v>
      </c>
      <c r="O15" s="22">
        <v>112.5</v>
      </c>
      <c r="P15" s="23">
        <v>112.5</v>
      </c>
      <c r="Q15" s="23">
        <v>0</v>
      </c>
      <c r="R15" s="23">
        <v>325</v>
      </c>
      <c r="S15" s="23">
        <v>112.5</v>
      </c>
      <c r="T15" s="24">
        <v>112.5</v>
      </c>
      <c r="U15" s="41">
        <f t="shared" si="2"/>
        <v>129.16666666666666</v>
      </c>
      <c r="V15" s="22">
        <f t="shared" si="10"/>
        <v>103.55172818926462</v>
      </c>
      <c r="W15" s="23">
        <f t="shared" si="11"/>
        <v>73.96552013518901</v>
      </c>
      <c r="X15" s="23">
        <f t="shared" si="12"/>
        <v>118.34483221630242</v>
      </c>
      <c r="Y15" s="23">
        <f t="shared" si="13"/>
        <v>147.93104027037802</v>
      </c>
      <c r="Z15" s="23">
        <f t="shared" si="14"/>
        <v>133.13793624334022</v>
      </c>
      <c r="AA15" s="24">
        <f t="shared" si="15"/>
        <v>147.93104027037802</v>
      </c>
      <c r="AB15" s="111">
        <f t="shared" si="9"/>
        <v>120.81034955414208</v>
      </c>
    </row>
    <row r="16" spans="1:28" s="42" customFormat="1" x14ac:dyDescent="0.25">
      <c r="A16" s="13" t="s">
        <v>226</v>
      </c>
      <c r="B16" s="13">
        <v>12</v>
      </c>
      <c r="C16" s="13" t="s">
        <v>16</v>
      </c>
      <c r="D16" s="13" t="s">
        <v>136</v>
      </c>
      <c r="E16" s="13" t="s">
        <v>17</v>
      </c>
      <c r="F16" s="27" t="s">
        <v>51</v>
      </c>
      <c r="G16" s="21">
        <v>1</v>
      </c>
      <c r="H16" s="27">
        <v>7</v>
      </c>
      <c r="I16" s="13">
        <v>8</v>
      </c>
      <c r="J16" s="13">
        <v>1</v>
      </c>
      <c r="K16" s="13">
        <v>10</v>
      </c>
      <c r="L16" s="13">
        <v>8</v>
      </c>
      <c r="M16" s="14">
        <v>9</v>
      </c>
      <c r="N16" s="129">
        <f t="shared" si="1"/>
        <v>7.166666666666667</v>
      </c>
      <c r="O16" s="22">
        <v>262.5</v>
      </c>
      <c r="P16" s="23">
        <v>187.5</v>
      </c>
      <c r="Q16" s="23">
        <v>262.5</v>
      </c>
      <c r="R16" s="23">
        <v>67.5</v>
      </c>
      <c r="S16" s="23">
        <v>187.5</v>
      </c>
      <c r="T16" s="24">
        <v>262.5</v>
      </c>
      <c r="U16" s="41">
        <f t="shared" si="2"/>
        <v>205</v>
      </c>
      <c r="V16" s="22">
        <f t="shared" si="10"/>
        <v>103.55172818926462</v>
      </c>
      <c r="W16" s="23">
        <f t="shared" si="11"/>
        <v>118.34483221630242</v>
      </c>
      <c r="X16" s="23">
        <f t="shared" si="12"/>
        <v>14.793104027037803</v>
      </c>
      <c r="Y16" s="23">
        <f t="shared" si="13"/>
        <v>147.93104027037802</v>
      </c>
      <c r="Z16" s="23">
        <f t="shared" si="14"/>
        <v>118.34483221630242</v>
      </c>
      <c r="AA16" s="24">
        <f t="shared" si="15"/>
        <v>133.13793624334022</v>
      </c>
      <c r="AB16" s="111">
        <f t="shared" si="9"/>
        <v>106.01724552710425</v>
      </c>
    </row>
    <row r="17" spans="1:28" s="42" customFormat="1" x14ac:dyDescent="0.25">
      <c r="A17" s="13" t="s">
        <v>227</v>
      </c>
      <c r="B17" s="13">
        <v>11</v>
      </c>
      <c r="C17" s="13" t="s">
        <v>16</v>
      </c>
      <c r="D17" s="13" t="s">
        <v>136</v>
      </c>
      <c r="E17" s="13" t="s">
        <v>18</v>
      </c>
      <c r="F17" s="27" t="s">
        <v>51</v>
      </c>
      <c r="G17" s="21">
        <v>1</v>
      </c>
      <c r="H17" s="27">
        <v>10</v>
      </c>
      <c r="I17" s="13">
        <v>5</v>
      </c>
      <c r="J17" s="13">
        <v>3</v>
      </c>
      <c r="K17" s="13">
        <v>10</v>
      </c>
      <c r="L17" s="13">
        <v>5</v>
      </c>
      <c r="M17" s="14">
        <v>3</v>
      </c>
      <c r="N17" s="129">
        <f t="shared" si="1"/>
        <v>6</v>
      </c>
      <c r="O17" s="22">
        <v>262.5</v>
      </c>
      <c r="P17" s="23">
        <v>187.5</v>
      </c>
      <c r="Q17" s="23">
        <v>262.5</v>
      </c>
      <c r="R17" s="23">
        <v>67.5</v>
      </c>
      <c r="S17" s="23">
        <v>187.5</v>
      </c>
      <c r="T17" s="24">
        <v>262.5</v>
      </c>
      <c r="U17" s="41">
        <f t="shared" si="2"/>
        <v>205</v>
      </c>
      <c r="V17" s="22">
        <f t="shared" si="10"/>
        <v>147.93104027037802</v>
      </c>
      <c r="W17" s="23">
        <f t="shared" si="11"/>
        <v>73.96552013518901</v>
      </c>
      <c r="X17" s="23">
        <f t="shared" si="12"/>
        <v>44.379312081113412</v>
      </c>
      <c r="Y17" s="23">
        <f t="shared" si="13"/>
        <v>147.93104027037802</v>
      </c>
      <c r="Z17" s="23">
        <f t="shared" si="14"/>
        <v>73.96552013518901</v>
      </c>
      <c r="AA17" s="24">
        <f t="shared" si="15"/>
        <v>44.379312081113412</v>
      </c>
      <c r="AB17" s="111">
        <f t="shared" si="9"/>
        <v>88.758624162226809</v>
      </c>
    </row>
    <row r="18" spans="1:28" s="42" customFormat="1" x14ac:dyDescent="0.25">
      <c r="A18" s="13" t="s">
        <v>228</v>
      </c>
      <c r="B18" s="13">
        <v>11</v>
      </c>
      <c r="C18" s="13" t="s">
        <v>16</v>
      </c>
      <c r="D18" s="13" t="s">
        <v>136</v>
      </c>
      <c r="E18" s="13" t="s">
        <v>18</v>
      </c>
      <c r="F18" s="27" t="s">
        <v>51</v>
      </c>
      <c r="G18" s="21">
        <v>1</v>
      </c>
      <c r="H18" s="27">
        <v>7</v>
      </c>
      <c r="I18" s="13">
        <v>5</v>
      </c>
      <c r="J18" s="13">
        <v>3</v>
      </c>
      <c r="K18" s="13">
        <v>10</v>
      </c>
      <c r="L18" s="13">
        <v>3</v>
      </c>
      <c r="M18" s="14">
        <v>5</v>
      </c>
      <c r="N18" s="129">
        <f t="shared" si="1"/>
        <v>5.5</v>
      </c>
      <c r="O18" s="22">
        <v>262.5</v>
      </c>
      <c r="P18" s="23">
        <v>187.5</v>
      </c>
      <c r="Q18" s="23">
        <v>262.5</v>
      </c>
      <c r="R18" s="23">
        <v>67.5</v>
      </c>
      <c r="S18" s="23">
        <v>187.5</v>
      </c>
      <c r="T18" s="24">
        <v>262.5</v>
      </c>
      <c r="U18" s="41">
        <f t="shared" si="2"/>
        <v>205</v>
      </c>
      <c r="V18" s="22">
        <f t="shared" si="10"/>
        <v>103.55172818926462</v>
      </c>
      <c r="W18" s="23">
        <f t="shared" si="11"/>
        <v>73.96552013518901</v>
      </c>
      <c r="X18" s="23">
        <f t="shared" si="12"/>
        <v>44.379312081113412</v>
      </c>
      <c r="Y18" s="23">
        <f t="shared" si="13"/>
        <v>147.93104027037802</v>
      </c>
      <c r="Z18" s="23">
        <f t="shared" si="14"/>
        <v>44.379312081113412</v>
      </c>
      <c r="AA18" s="24">
        <f t="shared" si="15"/>
        <v>73.96552013518901</v>
      </c>
      <c r="AB18" s="111">
        <f t="shared" si="9"/>
        <v>81.362072148707924</v>
      </c>
    </row>
    <row r="19" spans="1:28" s="42" customFormat="1" x14ac:dyDescent="0.25">
      <c r="A19" s="13" t="s">
        <v>229</v>
      </c>
      <c r="B19" s="13">
        <v>11</v>
      </c>
      <c r="C19" s="13" t="s">
        <v>16</v>
      </c>
      <c r="D19" s="13" t="s">
        <v>136</v>
      </c>
      <c r="E19" s="13" t="s">
        <v>17</v>
      </c>
      <c r="F19" s="27" t="s">
        <v>51</v>
      </c>
      <c r="G19" s="21">
        <v>3</v>
      </c>
      <c r="H19" s="27">
        <v>6</v>
      </c>
      <c r="I19" s="13">
        <v>9</v>
      </c>
      <c r="J19" s="13">
        <v>5</v>
      </c>
      <c r="K19" s="13">
        <v>10</v>
      </c>
      <c r="L19" s="13">
        <v>7</v>
      </c>
      <c r="M19" s="14">
        <v>10</v>
      </c>
      <c r="N19" s="129">
        <f t="shared" si="1"/>
        <v>7.833333333333333</v>
      </c>
      <c r="O19" s="22">
        <v>79.5</v>
      </c>
      <c r="P19" s="23">
        <v>92</v>
      </c>
      <c r="Q19" s="23">
        <v>92</v>
      </c>
      <c r="R19" s="23">
        <v>262.5</v>
      </c>
      <c r="S19" s="23">
        <v>250</v>
      </c>
      <c r="T19" s="24">
        <v>250</v>
      </c>
      <c r="U19" s="41">
        <f t="shared" si="2"/>
        <v>171</v>
      </c>
      <c r="V19" s="22">
        <f t="shared" si="10"/>
        <v>88.758624162226823</v>
      </c>
      <c r="W19" s="23">
        <f t="shared" si="11"/>
        <v>133.13793624334022</v>
      </c>
      <c r="X19" s="23">
        <f t="shared" si="12"/>
        <v>73.96552013518901</v>
      </c>
      <c r="Y19" s="23">
        <f t="shared" si="13"/>
        <v>147.93104027037802</v>
      </c>
      <c r="Z19" s="23">
        <f t="shared" si="14"/>
        <v>103.55172818926462</v>
      </c>
      <c r="AA19" s="24">
        <f t="shared" si="15"/>
        <v>147.93104027037802</v>
      </c>
      <c r="AB19" s="111">
        <f t="shared" si="9"/>
        <v>115.87931487846278</v>
      </c>
    </row>
    <row r="20" spans="1:28" s="42" customFormat="1" x14ac:dyDescent="0.25">
      <c r="A20" s="13" t="s">
        <v>230</v>
      </c>
      <c r="B20" s="13">
        <v>12</v>
      </c>
      <c r="C20" s="13" t="s">
        <v>16</v>
      </c>
      <c r="D20" s="13" t="s">
        <v>136</v>
      </c>
      <c r="E20" s="13" t="s">
        <v>18</v>
      </c>
      <c r="F20" s="27" t="s">
        <v>51</v>
      </c>
      <c r="G20" s="21">
        <v>3</v>
      </c>
      <c r="H20" s="27">
        <v>10</v>
      </c>
      <c r="I20" s="13">
        <v>7</v>
      </c>
      <c r="J20" s="13">
        <v>10</v>
      </c>
      <c r="K20" s="13">
        <v>10</v>
      </c>
      <c r="L20" s="13">
        <v>8</v>
      </c>
      <c r="M20" s="14">
        <v>10</v>
      </c>
      <c r="N20" s="129">
        <f t="shared" si="1"/>
        <v>9.1666666666666661</v>
      </c>
      <c r="O20" s="22">
        <v>79.5</v>
      </c>
      <c r="P20" s="23">
        <v>92</v>
      </c>
      <c r="Q20" s="23">
        <v>92</v>
      </c>
      <c r="R20" s="23">
        <v>262.5</v>
      </c>
      <c r="S20" s="23">
        <v>250</v>
      </c>
      <c r="T20" s="24">
        <v>250</v>
      </c>
      <c r="U20" s="41">
        <f t="shared" si="2"/>
        <v>171</v>
      </c>
      <c r="V20" s="22">
        <f t="shared" si="10"/>
        <v>147.93104027037802</v>
      </c>
      <c r="W20" s="23">
        <f t="shared" si="11"/>
        <v>103.55172818926462</v>
      </c>
      <c r="X20" s="23">
        <f t="shared" si="12"/>
        <v>147.93104027037802</v>
      </c>
      <c r="Y20" s="23">
        <f t="shared" si="13"/>
        <v>147.93104027037802</v>
      </c>
      <c r="Z20" s="23">
        <f t="shared" si="14"/>
        <v>118.34483221630242</v>
      </c>
      <c r="AA20" s="24">
        <f t="shared" si="15"/>
        <v>147.93104027037802</v>
      </c>
      <c r="AB20" s="111">
        <f t="shared" si="9"/>
        <v>135.60345358117985</v>
      </c>
    </row>
    <row r="21" spans="1:28" s="42" customFormat="1" x14ac:dyDescent="0.25">
      <c r="A21" s="13" t="s">
        <v>231</v>
      </c>
      <c r="B21" s="13">
        <v>11</v>
      </c>
      <c r="C21" s="13" t="s">
        <v>16</v>
      </c>
      <c r="D21" s="13" t="s">
        <v>136</v>
      </c>
      <c r="E21" s="13" t="s">
        <v>18</v>
      </c>
      <c r="F21" s="27" t="s">
        <v>51</v>
      </c>
      <c r="G21" s="21">
        <v>3</v>
      </c>
      <c r="H21" s="27">
        <v>10</v>
      </c>
      <c r="I21" s="13">
        <v>6</v>
      </c>
      <c r="J21" s="13">
        <v>8</v>
      </c>
      <c r="K21" s="13">
        <v>10</v>
      </c>
      <c r="L21" s="13">
        <v>7</v>
      </c>
      <c r="M21" s="14">
        <v>10</v>
      </c>
      <c r="N21" s="129">
        <f t="shared" si="1"/>
        <v>8.5</v>
      </c>
      <c r="O21" s="22">
        <v>79.5</v>
      </c>
      <c r="P21" s="23">
        <v>92</v>
      </c>
      <c r="Q21" s="23">
        <v>92</v>
      </c>
      <c r="R21" s="23">
        <v>262.5</v>
      </c>
      <c r="S21" s="23">
        <v>250</v>
      </c>
      <c r="T21" s="24">
        <v>250</v>
      </c>
      <c r="U21" s="41">
        <f t="shared" si="2"/>
        <v>171</v>
      </c>
      <c r="V21" s="22">
        <f t="shared" si="10"/>
        <v>147.93104027037802</v>
      </c>
      <c r="W21" s="23">
        <f t="shared" si="11"/>
        <v>88.758624162226823</v>
      </c>
      <c r="X21" s="23">
        <f t="shared" si="12"/>
        <v>118.34483221630242</v>
      </c>
      <c r="Y21" s="23">
        <f t="shared" si="13"/>
        <v>147.93104027037802</v>
      </c>
      <c r="Z21" s="23">
        <f t="shared" si="14"/>
        <v>103.55172818926462</v>
      </c>
      <c r="AA21" s="24">
        <f t="shared" si="15"/>
        <v>147.93104027037802</v>
      </c>
      <c r="AB21" s="111">
        <f t="shared" si="9"/>
        <v>125.74138422982134</v>
      </c>
    </row>
    <row r="22" spans="1:28" s="42" customFormat="1" x14ac:dyDescent="0.25">
      <c r="A22" s="13" t="s">
        <v>232</v>
      </c>
      <c r="B22" s="13">
        <v>11</v>
      </c>
      <c r="C22" s="13" t="s">
        <v>16</v>
      </c>
      <c r="D22" s="13" t="s">
        <v>136</v>
      </c>
      <c r="E22" s="13" t="s">
        <v>18</v>
      </c>
      <c r="F22" s="27" t="s">
        <v>51</v>
      </c>
      <c r="G22" s="21">
        <v>3</v>
      </c>
      <c r="H22" s="27">
        <v>10</v>
      </c>
      <c r="I22" s="13">
        <v>8</v>
      </c>
      <c r="J22" s="13">
        <v>8</v>
      </c>
      <c r="K22" s="13">
        <v>10</v>
      </c>
      <c r="L22" s="13">
        <v>9</v>
      </c>
      <c r="M22" s="14">
        <v>9</v>
      </c>
      <c r="N22" s="129">
        <f t="shared" si="1"/>
        <v>9</v>
      </c>
      <c r="O22" s="22">
        <v>79.5</v>
      </c>
      <c r="P22" s="23">
        <v>92</v>
      </c>
      <c r="Q22" s="23">
        <v>92</v>
      </c>
      <c r="R22" s="23">
        <v>262.5</v>
      </c>
      <c r="S22" s="23">
        <v>250</v>
      </c>
      <c r="T22" s="24">
        <v>250</v>
      </c>
      <c r="U22" s="41">
        <f t="shared" si="2"/>
        <v>171</v>
      </c>
      <c r="V22" s="22">
        <f t="shared" si="10"/>
        <v>147.93104027037802</v>
      </c>
      <c r="W22" s="23">
        <f t="shared" si="11"/>
        <v>118.34483221630242</v>
      </c>
      <c r="X22" s="23">
        <f t="shared" si="12"/>
        <v>118.34483221630242</v>
      </c>
      <c r="Y22" s="23">
        <f t="shared" si="13"/>
        <v>147.93104027037802</v>
      </c>
      <c r="Z22" s="23">
        <f t="shared" si="14"/>
        <v>133.13793624334022</v>
      </c>
      <c r="AA22" s="24">
        <f t="shared" si="15"/>
        <v>133.13793624334022</v>
      </c>
      <c r="AB22" s="111">
        <f t="shared" si="9"/>
        <v>133.13793624334019</v>
      </c>
    </row>
    <row r="23" spans="1:28" s="42" customFormat="1" x14ac:dyDescent="0.25">
      <c r="A23" s="13" t="s">
        <v>233</v>
      </c>
      <c r="B23" s="13">
        <v>12</v>
      </c>
      <c r="C23" s="13" t="s">
        <v>16</v>
      </c>
      <c r="D23" s="13" t="s">
        <v>136</v>
      </c>
      <c r="E23" s="13" t="s">
        <v>17</v>
      </c>
      <c r="F23" s="27" t="s">
        <v>51</v>
      </c>
      <c r="G23" s="21">
        <v>3</v>
      </c>
      <c r="H23" s="27">
        <v>10</v>
      </c>
      <c r="I23" s="13">
        <v>10</v>
      </c>
      <c r="J23" s="13">
        <v>10</v>
      </c>
      <c r="K23" s="13">
        <v>10</v>
      </c>
      <c r="L23" s="13">
        <v>8</v>
      </c>
      <c r="M23" s="14">
        <v>10</v>
      </c>
      <c r="N23" s="129">
        <f t="shared" si="1"/>
        <v>9.6666666666666661</v>
      </c>
      <c r="O23" s="22">
        <v>79.5</v>
      </c>
      <c r="P23" s="23">
        <v>92</v>
      </c>
      <c r="Q23" s="23">
        <v>92</v>
      </c>
      <c r="R23" s="23">
        <v>262.5</v>
      </c>
      <c r="S23" s="23">
        <v>250</v>
      </c>
      <c r="T23" s="24">
        <v>250</v>
      </c>
      <c r="U23" s="41">
        <f t="shared" si="2"/>
        <v>171</v>
      </c>
      <c r="V23" s="22">
        <f t="shared" si="10"/>
        <v>147.93104027037802</v>
      </c>
      <c r="W23" s="23">
        <f t="shared" si="11"/>
        <v>147.93104027037802</v>
      </c>
      <c r="X23" s="23">
        <f t="shared" si="12"/>
        <v>147.93104027037802</v>
      </c>
      <c r="Y23" s="23">
        <f t="shared" si="13"/>
        <v>147.93104027037802</v>
      </c>
      <c r="Z23" s="23">
        <f t="shared" si="14"/>
        <v>118.34483221630242</v>
      </c>
      <c r="AA23" s="24">
        <f t="shared" si="15"/>
        <v>147.93104027037802</v>
      </c>
      <c r="AB23" s="111">
        <f t="shared" si="9"/>
        <v>143.00000559469876</v>
      </c>
    </row>
    <row r="24" spans="1:28" s="42" customFormat="1" x14ac:dyDescent="0.25">
      <c r="A24" s="13" t="s">
        <v>234</v>
      </c>
      <c r="B24" s="13">
        <v>11</v>
      </c>
      <c r="C24" s="13" t="s">
        <v>16</v>
      </c>
      <c r="D24" s="13" t="s">
        <v>136</v>
      </c>
      <c r="E24" s="13" t="s">
        <v>18</v>
      </c>
      <c r="F24" s="27" t="s">
        <v>51</v>
      </c>
      <c r="G24" s="21">
        <v>1</v>
      </c>
      <c r="H24" s="27">
        <v>9</v>
      </c>
      <c r="I24" s="13">
        <v>7.25</v>
      </c>
      <c r="J24" s="13">
        <v>7</v>
      </c>
      <c r="K24" s="13">
        <v>10</v>
      </c>
      <c r="L24" s="13">
        <v>8</v>
      </c>
      <c r="M24" s="14">
        <v>7</v>
      </c>
      <c r="N24" s="129">
        <f t="shared" si="1"/>
        <v>8.0416666666666661</v>
      </c>
      <c r="O24" s="22">
        <v>262.5</v>
      </c>
      <c r="P24" s="23">
        <v>187.5</v>
      </c>
      <c r="Q24" s="23">
        <v>262.5</v>
      </c>
      <c r="R24" s="23">
        <v>67.5</v>
      </c>
      <c r="S24" s="23">
        <v>187.5</v>
      </c>
      <c r="T24" s="24">
        <v>262.5</v>
      </c>
      <c r="U24" s="41">
        <f t="shared" si="2"/>
        <v>205</v>
      </c>
      <c r="V24" s="22">
        <f t="shared" si="10"/>
        <v>133.13793624334022</v>
      </c>
      <c r="W24" s="23">
        <f t="shared" si="11"/>
        <v>107.25000419602407</v>
      </c>
      <c r="X24" s="23">
        <f t="shared" si="12"/>
        <v>103.55172818926462</v>
      </c>
      <c r="Y24" s="23">
        <f t="shared" si="13"/>
        <v>147.93104027037802</v>
      </c>
      <c r="Z24" s="23">
        <f t="shared" si="14"/>
        <v>118.34483221630242</v>
      </c>
      <c r="AA24" s="24">
        <f t="shared" si="15"/>
        <v>103.55172818926462</v>
      </c>
      <c r="AB24" s="111">
        <f t="shared" si="9"/>
        <v>118.96121155076231</v>
      </c>
    </row>
    <row r="25" spans="1:28" s="42" customFormat="1" x14ac:dyDescent="0.25">
      <c r="A25" s="13" t="s">
        <v>235</v>
      </c>
      <c r="B25" s="13">
        <v>12</v>
      </c>
      <c r="C25" s="13" t="s">
        <v>16</v>
      </c>
      <c r="D25" s="13" t="s">
        <v>136</v>
      </c>
      <c r="E25" s="13" t="s">
        <v>17</v>
      </c>
      <c r="F25" s="27" t="s">
        <v>51</v>
      </c>
      <c r="G25" s="21">
        <v>2</v>
      </c>
      <c r="H25" s="27">
        <v>6</v>
      </c>
      <c r="I25" s="13">
        <v>7</v>
      </c>
      <c r="J25" s="13">
        <v>6</v>
      </c>
      <c r="K25" s="13">
        <v>9</v>
      </c>
      <c r="L25" s="13">
        <v>8</v>
      </c>
      <c r="M25" s="14">
        <v>7</v>
      </c>
      <c r="N25" s="129">
        <f t="shared" si="1"/>
        <v>7.166666666666667</v>
      </c>
      <c r="O25" s="22">
        <v>112.5</v>
      </c>
      <c r="P25" s="23">
        <v>112.5</v>
      </c>
      <c r="Q25" s="23">
        <v>0</v>
      </c>
      <c r="R25" s="23">
        <v>325</v>
      </c>
      <c r="S25" s="23">
        <v>112.5</v>
      </c>
      <c r="T25" s="24">
        <v>112.5</v>
      </c>
      <c r="U25" s="41">
        <f t="shared" si="2"/>
        <v>129.16666666666666</v>
      </c>
      <c r="V25" s="22">
        <f t="shared" si="10"/>
        <v>88.758624162226823</v>
      </c>
      <c r="W25" s="23">
        <f t="shared" si="11"/>
        <v>103.55172818926462</v>
      </c>
      <c r="X25" s="23">
        <f t="shared" si="12"/>
        <v>88.758624162226823</v>
      </c>
      <c r="Y25" s="23">
        <f t="shared" si="13"/>
        <v>133.13793624334022</v>
      </c>
      <c r="Z25" s="23">
        <f t="shared" si="14"/>
        <v>118.34483221630242</v>
      </c>
      <c r="AA25" s="24">
        <f t="shared" si="15"/>
        <v>103.55172818926462</v>
      </c>
      <c r="AB25" s="111">
        <f t="shared" si="9"/>
        <v>106.01724552710425</v>
      </c>
    </row>
    <row r="26" spans="1:28" s="42" customFormat="1" x14ac:dyDescent="0.25">
      <c r="A26" s="13" t="s">
        <v>236</v>
      </c>
      <c r="B26" s="13">
        <v>12</v>
      </c>
      <c r="C26" s="13" t="s">
        <v>16</v>
      </c>
      <c r="D26" s="13" t="s">
        <v>136</v>
      </c>
      <c r="E26" s="13" t="s">
        <v>18</v>
      </c>
      <c r="F26" s="27" t="s">
        <v>51</v>
      </c>
      <c r="G26" s="21">
        <v>4</v>
      </c>
      <c r="H26" s="27">
        <v>10</v>
      </c>
      <c r="I26" s="13">
        <v>9</v>
      </c>
      <c r="J26" s="13">
        <v>8</v>
      </c>
      <c r="K26" s="13">
        <v>10</v>
      </c>
      <c r="L26" s="13">
        <v>9</v>
      </c>
      <c r="M26" s="14">
        <v>8</v>
      </c>
      <c r="N26" s="129">
        <f t="shared" si="1"/>
        <v>9</v>
      </c>
      <c r="O26" s="22">
        <v>112.5</v>
      </c>
      <c r="P26" s="23">
        <v>67.5</v>
      </c>
      <c r="Q26" s="23">
        <v>400</v>
      </c>
      <c r="R26" s="23">
        <v>79.5</v>
      </c>
      <c r="S26" s="23">
        <v>187.5</v>
      </c>
      <c r="T26" s="24">
        <v>92</v>
      </c>
      <c r="U26" s="41">
        <f t="shared" si="2"/>
        <v>156.5</v>
      </c>
      <c r="V26" s="22">
        <f t="shared" si="10"/>
        <v>147.93104027037802</v>
      </c>
      <c r="W26" s="23">
        <f t="shared" si="11"/>
        <v>133.13793624334022</v>
      </c>
      <c r="X26" s="23">
        <f t="shared" si="12"/>
        <v>118.34483221630242</v>
      </c>
      <c r="Y26" s="23">
        <f t="shared" si="13"/>
        <v>147.93104027037802</v>
      </c>
      <c r="Z26" s="23">
        <f t="shared" si="14"/>
        <v>133.13793624334022</v>
      </c>
      <c r="AA26" s="24">
        <f t="shared" si="15"/>
        <v>118.34483221630242</v>
      </c>
      <c r="AB26" s="111">
        <f t="shared" si="9"/>
        <v>133.13793624334019</v>
      </c>
    </row>
    <row r="27" spans="1:28" s="42" customFormat="1" x14ac:dyDescent="0.25">
      <c r="A27" s="13" t="s">
        <v>237</v>
      </c>
      <c r="B27" s="13">
        <v>11</v>
      </c>
      <c r="C27" s="13" t="s">
        <v>16</v>
      </c>
      <c r="D27" s="13" t="s">
        <v>136</v>
      </c>
      <c r="E27" s="13" t="s">
        <v>17</v>
      </c>
      <c r="F27" s="27" t="s">
        <v>51</v>
      </c>
      <c r="G27" s="21">
        <v>4</v>
      </c>
      <c r="H27" s="27">
        <v>8</v>
      </c>
      <c r="I27" s="13">
        <v>6</v>
      </c>
      <c r="J27" s="13">
        <v>7</v>
      </c>
      <c r="K27" s="13">
        <v>10</v>
      </c>
      <c r="L27" s="13">
        <v>6</v>
      </c>
      <c r="M27" s="14">
        <v>4</v>
      </c>
      <c r="N27" s="129">
        <f t="shared" si="1"/>
        <v>6.833333333333333</v>
      </c>
      <c r="O27" s="22">
        <v>112.5</v>
      </c>
      <c r="P27" s="23">
        <v>67.5</v>
      </c>
      <c r="Q27" s="23">
        <v>400</v>
      </c>
      <c r="R27" s="23">
        <v>79.5</v>
      </c>
      <c r="S27" s="23">
        <v>187.5</v>
      </c>
      <c r="T27" s="24">
        <v>92</v>
      </c>
      <c r="U27" s="41">
        <f t="shared" si="2"/>
        <v>156.5</v>
      </c>
      <c r="V27" s="22">
        <f t="shared" si="10"/>
        <v>118.34483221630242</v>
      </c>
      <c r="W27" s="23">
        <f t="shared" si="11"/>
        <v>88.758624162226823</v>
      </c>
      <c r="X27" s="23">
        <f t="shared" si="12"/>
        <v>103.55172818926462</v>
      </c>
      <c r="Y27" s="23">
        <f t="shared" si="13"/>
        <v>147.93104027037802</v>
      </c>
      <c r="Z27" s="23">
        <f t="shared" si="14"/>
        <v>88.758624162226823</v>
      </c>
      <c r="AA27" s="24">
        <f t="shared" si="15"/>
        <v>59.172416108151211</v>
      </c>
      <c r="AB27" s="111">
        <f t="shared" si="9"/>
        <v>101.08621085142499</v>
      </c>
    </row>
    <row r="28" spans="1:28" s="42" customFormat="1" x14ac:dyDescent="0.25">
      <c r="A28" s="13" t="s">
        <v>238</v>
      </c>
      <c r="B28" s="13">
        <v>11</v>
      </c>
      <c r="C28" s="13" t="s">
        <v>16</v>
      </c>
      <c r="D28" s="13" t="s">
        <v>136</v>
      </c>
      <c r="E28" s="13" t="s">
        <v>17</v>
      </c>
      <c r="F28" s="27" t="s">
        <v>51</v>
      </c>
      <c r="G28" s="21">
        <v>2</v>
      </c>
      <c r="H28" s="27">
        <v>7</v>
      </c>
      <c r="I28" s="13">
        <v>10</v>
      </c>
      <c r="J28" s="13">
        <v>6</v>
      </c>
      <c r="K28" s="13">
        <v>10</v>
      </c>
      <c r="L28" s="13">
        <v>5</v>
      </c>
      <c r="M28" s="14">
        <v>10</v>
      </c>
      <c r="N28" s="129">
        <f t="shared" si="1"/>
        <v>8</v>
      </c>
      <c r="O28" s="22">
        <v>112.5</v>
      </c>
      <c r="P28" s="23">
        <v>112.5</v>
      </c>
      <c r="Q28" s="23">
        <v>0</v>
      </c>
      <c r="R28" s="23">
        <v>325</v>
      </c>
      <c r="S28" s="23">
        <v>112.5</v>
      </c>
      <c r="T28" s="24">
        <v>112.5</v>
      </c>
      <c r="U28" s="41">
        <f t="shared" si="2"/>
        <v>129.16666666666666</v>
      </c>
      <c r="V28" s="22">
        <f t="shared" si="10"/>
        <v>103.55172818926462</v>
      </c>
      <c r="W28" s="23">
        <f t="shared" si="11"/>
        <v>147.93104027037802</v>
      </c>
      <c r="X28" s="23">
        <f t="shared" si="12"/>
        <v>88.758624162226823</v>
      </c>
      <c r="Y28" s="23">
        <f t="shared" si="13"/>
        <v>147.93104027037802</v>
      </c>
      <c r="Z28" s="23">
        <f t="shared" si="14"/>
        <v>73.96552013518901</v>
      </c>
      <c r="AA28" s="24">
        <f t="shared" si="15"/>
        <v>147.93104027037802</v>
      </c>
      <c r="AB28" s="111">
        <f t="shared" si="9"/>
        <v>118.34483221630241</v>
      </c>
    </row>
    <row r="29" spans="1:28" s="42" customFormat="1" x14ac:dyDescent="0.25">
      <c r="A29" s="13" t="s">
        <v>239</v>
      </c>
      <c r="B29" s="13">
        <v>12</v>
      </c>
      <c r="C29" s="13" t="s">
        <v>16</v>
      </c>
      <c r="D29" s="13" t="s">
        <v>136</v>
      </c>
      <c r="E29" s="13" t="s">
        <v>17</v>
      </c>
      <c r="F29" s="27" t="s">
        <v>51</v>
      </c>
      <c r="G29" s="21">
        <v>2</v>
      </c>
      <c r="H29" s="27">
        <v>10</v>
      </c>
      <c r="I29" s="13">
        <v>7</v>
      </c>
      <c r="J29" s="13">
        <v>4</v>
      </c>
      <c r="K29" s="13">
        <v>10</v>
      </c>
      <c r="L29" s="13">
        <v>8</v>
      </c>
      <c r="M29" s="14">
        <v>6</v>
      </c>
      <c r="N29" s="129">
        <f t="shared" si="1"/>
        <v>7.5</v>
      </c>
      <c r="O29" s="22">
        <v>112.5</v>
      </c>
      <c r="P29" s="23">
        <v>112.5</v>
      </c>
      <c r="Q29" s="23">
        <v>0</v>
      </c>
      <c r="R29" s="23">
        <v>325</v>
      </c>
      <c r="S29" s="23">
        <v>112.5</v>
      </c>
      <c r="T29" s="24">
        <v>112.5</v>
      </c>
      <c r="U29" s="41">
        <f t="shared" si="2"/>
        <v>129.16666666666666</v>
      </c>
      <c r="V29" s="22">
        <f t="shared" si="10"/>
        <v>147.93104027037802</v>
      </c>
      <c r="W29" s="23">
        <f t="shared" si="11"/>
        <v>103.55172818926462</v>
      </c>
      <c r="X29" s="23">
        <f t="shared" si="12"/>
        <v>59.172416108151211</v>
      </c>
      <c r="Y29" s="23">
        <f t="shared" si="13"/>
        <v>147.93104027037802</v>
      </c>
      <c r="Z29" s="23">
        <f t="shared" si="14"/>
        <v>118.34483221630242</v>
      </c>
      <c r="AA29" s="24">
        <f t="shared" si="15"/>
        <v>88.758624162226823</v>
      </c>
      <c r="AB29" s="111">
        <f t="shared" si="9"/>
        <v>110.94828020278352</v>
      </c>
    </row>
    <row r="30" spans="1:28" s="42" customFormat="1" x14ac:dyDescent="0.25">
      <c r="A30" s="13" t="s">
        <v>240</v>
      </c>
      <c r="B30" s="13">
        <v>12</v>
      </c>
      <c r="C30" s="13" t="s">
        <v>16</v>
      </c>
      <c r="D30" s="13" t="s">
        <v>136</v>
      </c>
      <c r="E30" s="13" t="s">
        <v>17</v>
      </c>
      <c r="F30" s="27" t="s">
        <v>51</v>
      </c>
      <c r="G30" s="21">
        <v>2</v>
      </c>
      <c r="H30" s="27">
        <v>9</v>
      </c>
      <c r="I30" s="13">
        <v>9</v>
      </c>
      <c r="J30" s="13">
        <v>9</v>
      </c>
      <c r="K30" s="13">
        <v>10</v>
      </c>
      <c r="L30" s="13">
        <v>10</v>
      </c>
      <c r="M30" s="14">
        <v>9</v>
      </c>
      <c r="N30" s="129">
        <f t="shared" si="1"/>
        <v>9.3333333333333339</v>
      </c>
      <c r="O30" s="22">
        <v>112.5</v>
      </c>
      <c r="P30" s="23">
        <v>112.5</v>
      </c>
      <c r="Q30" s="23">
        <v>0</v>
      </c>
      <c r="R30" s="23">
        <v>325</v>
      </c>
      <c r="S30" s="23">
        <v>112.5</v>
      </c>
      <c r="T30" s="24">
        <v>112.5</v>
      </c>
      <c r="U30" s="41">
        <f t="shared" si="2"/>
        <v>129.16666666666666</v>
      </c>
      <c r="V30" s="22">
        <f t="shared" si="10"/>
        <v>133.13793624334022</v>
      </c>
      <c r="W30" s="23">
        <f t="shared" si="11"/>
        <v>133.13793624334022</v>
      </c>
      <c r="X30" s="23">
        <f t="shared" si="12"/>
        <v>133.13793624334022</v>
      </c>
      <c r="Y30" s="23">
        <f t="shared" si="13"/>
        <v>147.93104027037802</v>
      </c>
      <c r="Z30" s="23">
        <f t="shared" si="14"/>
        <v>147.93104027037802</v>
      </c>
      <c r="AA30" s="24">
        <f t="shared" si="15"/>
        <v>133.13793624334022</v>
      </c>
      <c r="AB30" s="111">
        <f t="shared" si="9"/>
        <v>138.06897091901951</v>
      </c>
    </row>
    <row r="31" spans="1:28" s="42" customFormat="1" x14ac:dyDescent="0.25">
      <c r="A31" s="13" t="s">
        <v>241</v>
      </c>
      <c r="B31" s="13">
        <v>11</v>
      </c>
      <c r="C31" s="13" t="s">
        <v>16</v>
      </c>
      <c r="D31" s="13" t="s">
        <v>136</v>
      </c>
      <c r="E31" s="13" t="s">
        <v>17</v>
      </c>
      <c r="F31" s="27" t="s">
        <v>51</v>
      </c>
      <c r="G31" s="21">
        <v>2</v>
      </c>
      <c r="H31" s="27">
        <v>7</v>
      </c>
      <c r="I31" s="13">
        <v>5</v>
      </c>
      <c r="J31" s="13">
        <v>8</v>
      </c>
      <c r="K31" s="13">
        <v>10</v>
      </c>
      <c r="L31" s="13">
        <v>9</v>
      </c>
      <c r="M31" s="14">
        <v>10</v>
      </c>
      <c r="N31" s="129">
        <f t="shared" si="1"/>
        <v>8.1666666666666661</v>
      </c>
      <c r="O31" s="22">
        <v>112.5</v>
      </c>
      <c r="P31" s="23">
        <v>112.5</v>
      </c>
      <c r="Q31" s="23">
        <v>0</v>
      </c>
      <c r="R31" s="23">
        <v>325</v>
      </c>
      <c r="S31" s="23">
        <v>112.5</v>
      </c>
      <c r="T31" s="24">
        <v>112.5</v>
      </c>
      <c r="U31" s="41">
        <f t="shared" si="2"/>
        <v>129.16666666666666</v>
      </c>
      <c r="V31" s="22">
        <f t="shared" si="10"/>
        <v>103.55172818926462</v>
      </c>
      <c r="W31" s="23">
        <f t="shared" si="11"/>
        <v>73.96552013518901</v>
      </c>
      <c r="X31" s="23">
        <f t="shared" si="12"/>
        <v>118.34483221630242</v>
      </c>
      <c r="Y31" s="23">
        <f t="shared" si="13"/>
        <v>147.93104027037802</v>
      </c>
      <c r="Z31" s="23">
        <f t="shared" si="14"/>
        <v>133.13793624334022</v>
      </c>
      <c r="AA31" s="24">
        <f t="shared" si="15"/>
        <v>147.93104027037802</v>
      </c>
      <c r="AB31" s="111">
        <f t="shared" si="9"/>
        <v>120.81034955414208</v>
      </c>
    </row>
    <row r="32" spans="1:28" s="42" customFormat="1" x14ac:dyDescent="0.25">
      <c r="A32" s="13" t="s">
        <v>242</v>
      </c>
      <c r="B32" s="13">
        <v>12</v>
      </c>
      <c r="C32" s="13" t="s">
        <v>16</v>
      </c>
      <c r="D32" s="13" t="s">
        <v>136</v>
      </c>
      <c r="E32" s="13" t="s">
        <v>17</v>
      </c>
      <c r="F32" s="27" t="s">
        <v>51</v>
      </c>
      <c r="G32" s="21">
        <v>1</v>
      </c>
      <c r="H32" s="27">
        <v>7</v>
      </c>
      <c r="I32" s="13">
        <v>8</v>
      </c>
      <c r="J32" s="13">
        <v>1</v>
      </c>
      <c r="K32" s="13">
        <v>10</v>
      </c>
      <c r="L32" s="13">
        <v>8</v>
      </c>
      <c r="M32" s="14">
        <v>9</v>
      </c>
      <c r="N32" s="129">
        <f t="shared" si="1"/>
        <v>7.166666666666667</v>
      </c>
      <c r="O32" s="22">
        <v>262.5</v>
      </c>
      <c r="P32" s="23">
        <v>187.5</v>
      </c>
      <c r="Q32" s="23">
        <v>262.5</v>
      </c>
      <c r="R32" s="23">
        <v>67.5</v>
      </c>
      <c r="S32" s="23">
        <v>187.5</v>
      </c>
      <c r="T32" s="24">
        <v>262.5</v>
      </c>
      <c r="U32" s="41">
        <f t="shared" si="2"/>
        <v>205</v>
      </c>
      <c r="V32" s="22">
        <f t="shared" si="10"/>
        <v>103.55172818926462</v>
      </c>
      <c r="W32" s="23">
        <f t="shared" si="11"/>
        <v>118.34483221630242</v>
      </c>
      <c r="X32" s="23">
        <f t="shared" si="12"/>
        <v>14.793104027037803</v>
      </c>
      <c r="Y32" s="23">
        <f t="shared" si="13"/>
        <v>147.93104027037802</v>
      </c>
      <c r="Z32" s="23">
        <f t="shared" si="14"/>
        <v>118.34483221630242</v>
      </c>
      <c r="AA32" s="24">
        <f t="shared" si="15"/>
        <v>133.13793624334022</v>
      </c>
      <c r="AB32" s="111">
        <f t="shared" si="9"/>
        <v>106.01724552710425</v>
      </c>
    </row>
    <row r="33" spans="1:28" s="42" customFormat="1" x14ac:dyDescent="0.25">
      <c r="A33" s="13" t="s">
        <v>243</v>
      </c>
      <c r="B33" s="13">
        <v>11</v>
      </c>
      <c r="C33" s="13" t="s">
        <v>16</v>
      </c>
      <c r="D33" s="13" t="s">
        <v>136</v>
      </c>
      <c r="E33" s="13" t="s">
        <v>18</v>
      </c>
      <c r="F33" s="27" t="s">
        <v>51</v>
      </c>
      <c r="G33" s="21">
        <v>1</v>
      </c>
      <c r="H33" s="27">
        <v>10</v>
      </c>
      <c r="I33" s="13">
        <v>5</v>
      </c>
      <c r="J33" s="13">
        <v>3</v>
      </c>
      <c r="K33" s="13">
        <v>10</v>
      </c>
      <c r="L33" s="13">
        <v>5</v>
      </c>
      <c r="M33" s="14">
        <v>3</v>
      </c>
      <c r="N33" s="129">
        <f t="shared" si="1"/>
        <v>6</v>
      </c>
      <c r="O33" s="22">
        <v>262.5</v>
      </c>
      <c r="P33" s="23">
        <v>187.5</v>
      </c>
      <c r="Q33" s="23">
        <v>262.5</v>
      </c>
      <c r="R33" s="23">
        <v>67.5</v>
      </c>
      <c r="S33" s="23">
        <v>187.5</v>
      </c>
      <c r="T33" s="24">
        <v>262.5</v>
      </c>
      <c r="U33" s="41">
        <f t="shared" si="2"/>
        <v>205</v>
      </c>
      <c r="V33" s="22">
        <f t="shared" si="10"/>
        <v>147.93104027037802</v>
      </c>
      <c r="W33" s="23">
        <f t="shared" si="11"/>
        <v>73.96552013518901</v>
      </c>
      <c r="X33" s="23">
        <f t="shared" si="12"/>
        <v>44.379312081113412</v>
      </c>
      <c r="Y33" s="23">
        <f t="shared" si="13"/>
        <v>147.93104027037802</v>
      </c>
      <c r="Z33" s="23">
        <f t="shared" si="14"/>
        <v>73.96552013518901</v>
      </c>
      <c r="AA33" s="24">
        <f t="shared" si="15"/>
        <v>44.379312081113412</v>
      </c>
      <c r="AB33" s="111">
        <f t="shared" si="9"/>
        <v>88.758624162226809</v>
      </c>
    </row>
    <row r="34" spans="1:28" s="42" customFormat="1" x14ac:dyDescent="0.25">
      <c r="A34" s="13" t="s">
        <v>244</v>
      </c>
      <c r="B34" s="13">
        <v>11</v>
      </c>
      <c r="C34" s="13" t="s">
        <v>16</v>
      </c>
      <c r="D34" s="13" t="s">
        <v>136</v>
      </c>
      <c r="E34" s="13" t="s">
        <v>18</v>
      </c>
      <c r="F34" s="27" t="s">
        <v>51</v>
      </c>
      <c r="G34" s="21">
        <v>1</v>
      </c>
      <c r="H34" s="27">
        <v>7</v>
      </c>
      <c r="I34" s="13">
        <v>5</v>
      </c>
      <c r="J34" s="13">
        <v>3</v>
      </c>
      <c r="K34" s="13">
        <v>10</v>
      </c>
      <c r="L34" s="13">
        <v>3</v>
      </c>
      <c r="M34" s="14">
        <v>5</v>
      </c>
      <c r="N34" s="129">
        <f t="shared" si="1"/>
        <v>5.5</v>
      </c>
      <c r="O34" s="22">
        <v>262.5</v>
      </c>
      <c r="P34" s="23">
        <v>187.5</v>
      </c>
      <c r="Q34" s="23">
        <v>262.5</v>
      </c>
      <c r="R34" s="23">
        <v>67.5</v>
      </c>
      <c r="S34" s="23">
        <v>187.5</v>
      </c>
      <c r="T34" s="24">
        <v>262.5</v>
      </c>
      <c r="U34" s="41">
        <f t="shared" si="2"/>
        <v>205</v>
      </c>
      <c r="V34" s="22">
        <f t="shared" si="10"/>
        <v>103.55172818926462</v>
      </c>
      <c r="W34" s="23">
        <f t="shared" si="11"/>
        <v>73.96552013518901</v>
      </c>
      <c r="X34" s="23">
        <f t="shared" si="12"/>
        <v>44.379312081113412</v>
      </c>
      <c r="Y34" s="23">
        <f t="shared" si="13"/>
        <v>147.93104027037802</v>
      </c>
      <c r="Z34" s="23">
        <f t="shared" si="14"/>
        <v>44.379312081113412</v>
      </c>
      <c r="AA34" s="24">
        <f t="shared" si="15"/>
        <v>73.96552013518901</v>
      </c>
      <c r="AB34" s="111">
        <f t="shared" si="9"/>
        <v>81.362072148707924</v>
      </c>
    </row>
    <row r="35" spans="1:28" s="42" customFormat="1" x14ac:dyDescent="0.25">
      <c r="A35" s="13" t="s">
        <v>245</v>
      </c>
      <c r="B35" s="13">
        <v>11</v>
      </c>
      <c r="C35" s="13" t="s">
        <v>16</v>
      </c>
      <c r="D35" s="13" t="s">
        <v>136</v>
      </c>
      <c r="E35" s="13" t="s">
        <v>17</v>
      </c>
      <c r="F35" s="27" t="s">
        <v>51</v>
      </c>
      <c r="G35" s="21">
        <v>3</v>
      </c>
      <c r="H35" s="27">
        <v>6</v>
      </c>
      <c r="I35" s="13">
        <v>9</v>
      </c>
      <c r="J35" s="13">
        <v>5</v>
      </c>
      <c r="K35" s="13">
        <v>10</v>
      </c>
      <c r="L35" s="13">
        <v>7</v>
      </c>
      <c r="M35" s="14">
        <v>10</v>
      </c>
      <c r="N35" s="129">
        <f t="shared" si="1"/>
        <v>7.833333333333333</v>
      </c>
      <c r="O35" s="22">
        <v>79.5</v>
      </c>
      <c r="P35" s="23">
        <v>92</v>
      </c>
      <c r="Q35" s="23">
        <v>92</v>
      </c>
      <c r="R35" s="23">
        <v>262.5</v>
      </c>
      <c r="S35" s="23">
        <v>250</v>
      </c>
      <c r="T35" s="24">
        <v>250</v>
      </c>
      <c r="U35" s="41">
        <f t="shared" si="2"/>
        <v>171</v>
      </c>
      <c r="V35" s="22">
        <f t="shared" si="10"/>
        <v>88.758624162226823</v>
      </c>
      <c r="W35" s="23">
        <f t="shared" si="11"/>
        <v>133.13793624334022</v>
      </c>
      <c r="X35" s="23">
        <f t="shared" si="12"/>
        <v>73.96552013518901</v>
      </c>
      <c r="Y35" s="23">
        <f t="shared" si="13"/>
        <v>147.93104027037802</v>
      </c>
      <c r="Z35" s="23">
        <f t="shared" si="14"/>
        <v>103.55172818926462</v>
      </c>
      <c r="AA35" s="24">
        <f t="shared" si="15"/>
        <v>147.93104027037802</v>
      </c>
      <c r="AB35" s="111">
        <f t="shared" si="9"/>
        <v>115.87931487846278</v>
      </c>
    </row>
    <row r="36" spans="1:28" s="42" customFormat="1" x14ac:dyDescent="0.25">
      <c r="A36" s="13" t="s">
        <v>246</v>
      </c>
      <c r="B36" s="13">
        <v>12</v>
      </c>
      <c r="C36" s="13" t="s">
        <v>16</v>
      </c>
      <c r="D36" s="13" t="s">
        <v>136</v>
      </c>
      <c r="E36" s="13" t="s">
        <v>18</v>
      </c>
      <c r="F36" s="27" t="s">
        <v>51</v>
      </c>
      <c r="G36" s="21">
        <v>3</v>
      </c>
      <c r="H36" s="27">
        <v>10</v>
      </c>
      <c r="I36" s="13">
        <v>7</v>
      </c>
      <c r="J36" s="13">
        <v>10</v>
      </c>
      <c r="K36" s="13">
        <v>10</v>
      </c>
      <c r="L36" s="13">
        <v>8</v>
      </c>
      <c r="M36" s="14">
        <v>10</v>
      </c>
      <c r="N36" s="129">
        <f t="shared" si="1"/>
        <v>9.1666666666666661</v>
      </c>
      <c r="O36" s="22">
        <v>79.5</v>
      </c>
      <c r="P36" s="23">
        <v>92</v>
      </c>
      <c r="Q36" s="23">
        <v>92</v>
      </c>
      <c r="R36" s="23">
        <v>262.5</v>
      </c>
      <c r="S36" s="23">
        <v>250</v>
      </c>
      <c r="T36" s="24">
        <v>250</v>
      </c>
      <c r="U36" s="41">
        <f t="shared" si="2"/>
        <v>171</v>
      </c>
      <c r="V36" s="22">
        <f t="shared" si="10"/>
        <v>147.93104027037802</v>
      </c>
      <c r="W36" s="23">
        <f t="shared" si="11"/>
        <v>103.55172818926462</v>
      </c>
      <c r="X36" s="23">
        <f t="shared" si="12"/>
        <v>147.93104027037802</v>
      </c>
      <c r="Y36" s="23">
        <f t="shared" si="13"/>
        <v>147.93104027037802</v>
      </c>
      <c r="Z36" s="23">
        <f t="shared" si="14"/>
        <v>118.34483221630242</v>
      </c>
      <c r="AA36" s="24">
        <f t="shared" si="15"/>
        <v>147.93104027037802</v>
      </c>
      <c r="AB36" s="111">
        <f t="shared" si="9"/>
        <v>135.60345358117985</v>
      </c>
    </row>
    <row r="37" spans="1:28" s="42" customFormat="1" x14ac:dyDescent="0.25">
      <c r="A37" s="13" t="s">
        <v>247</v>
      </c>
      <c r="B37" s="13">
        <v>11</v>
      </c>
      <c r="C37" s="13" t="s">
        <v>16</v>
      </c>
      <c r="D37" s="13" t="s">
        <v>136</v>
      </c>
      <c r="E37" s="13" t="s">
        <v>18</v>
      </c>
      <c r="F37" s="27" t="s">
        <v>51</v>
      </c>
      <c r="G37" s="21">
        <v>3</v>
      </c>
      <c r="H37" s="27">
        <v>10</v>
      </c>
      <c r="I37" s="13">
        <v>6</v>
      </c>
      <c r="J37" s="13">
        <v>8</v>
      </c>
      <c r="K37" s="13">
        <v>10</v>
      </c>
      <c r="L37" s="13">
        <v>7</v>
      </c>
      <c r="M37" s="14">
        <v>10</v>
      </c>
      <c r="N37" s="129">
        <f t="shared" si="1"/>
        <v>8.5</v>
      </c>
      <c r="O37" s="22">
        <v>79.5</v>
      </c>
      <c r="P37" s="23">
        <v>92</v>
      </c>
      <c r="Q37" s="23">
        <v>92</v>
      </c>
      <c r="R37" s="23">
        <v>262.5</v>
      </c>
      <c r="S37" s="23">
        <v>250</v>
      </c>
      <c r="T37" s="24">
        <v>250</v>
      </c>
      <c r="U37" s="41">
        <f t="shared" si="2"/>
        <v>171</v>
      </c>
      <c r="V37" s="22">
        <f t="shared" si="10"/>
        <v>147.93104027037802</v>
      </c>
      <c r="W37" s="23">
        <f t="shared" si="11"/>
        <v>88.758624162226823</v>
      </c>
      <c r="X37" s="23">
        <f t="shared" si="12"/>
        <v>118.34483221630242</v>
      </c>
      <c r="Y37" s="23">
        <f t="shared" si="13"/>
        <v>147.93104027037802</v>
      </c>
      <c r="Z37" s="23">
        <f t="shared" si="14"/>
        <v>103.55172818926462</v>
      </c>
      <c r="AA37" s="24">
        <f t="shared" si="15"/>
        <v>147.93104027037802</v>
      </c>
      <c r="AB37" s="111">
        <f t="shared" si="9"/>
        <v>125.74138422982134</v>
      </c>
    </row>
    <row r="38" spans="1:28" s="42" customFormat="1" x14ac:dyDescent="0.25">
      <c r="A38" s="13" t="s">
        <v>248</v>
      </c>
      <c r="B38" s="13">
        <v>11</v>
      </c>
      <c r="C38" s="13" t="s">
        <v>16</v>
      </c>
      <c r="D38" s="13" t="s">
        <v>136</v>
      </c>
      <c r="E38" s="13" t="s">
        <v>18</v>
      </c>
      <c r="F38" s="27" t="s">
        <v>51</v>
      </c>
      <c r="G38" s="21">
        <v>3</v>
      </c>
      <c r="H38" s="27">
        <v>10</v>
      </c>
      <c r="I38" s="13">
        <v>8</v>
      </c>
      <c r="J38" s="13">
        <v>8</v>
      </c>
      <c r="K38" s="13">
        <v>10</v>
      </c>
      <c r="L38" s="13">
        <v>9</v>
      </c>
      <c r="M38" s="14">
        <v>9</v>
      </c>
      <c r="N38" s="129">
        <f t="shared" si="1"/>
        <v>9</v>
      </c>
      <c r="O38" s="22">
        <v>79.5</v>
      </c>
      <c r="P38" s="23">
        <v>92</v>
      </c>
      <c r="Q38" s="23">
        <v>92</v>
      </c>
      <c r="R38" s="23">
        <v>262.5</v>
      </c>
      <c r="S38" s="23">
        <v>250</v>
      </c>
      <c r="T38" s="24">
        <v>250</v>
      </c>
      <c r="U38" s="41">
        <f t="shared" si="2"/>
        <v>171</v>
      </c>
      <c r="V38" s="22">
        <f t="shared" si="10"/>
        <v>147.93104027037802</v>
      </c>
      <c r="W38" s="23">
        <f t="shared" si="11"/>
        <v>118.34483221630242</v>
      </c>
      <c r="X38" s="23">
        <f t="shared" si="12"/>
        <v>118.34483221630242</v>
      </c>
      <c r="Y38" s="23">
        <f t="shared" si="13"/>
        <v>147.93104027037802</v>
      </c>
      <c r="Z38" s="23">
        <f t="shared" si="14"/>
        <v>133.13793624334022</v>
      </c>
      <c r="AA38" s="24">
        <f t="shared" si="15"/>
        <v>133.13793624334022</v>
      </c>
      <c r="AB38" s="111">
        <f t="shared" si="9"/>
        <v>133.13793624334019</v>
      </c>
    </row>
    <row r="39" spans="1:28" s="42" customFormat="1" x14ac:dyDescent="0.25">
      <c r="A39" s="13" t="s">
        <v>249</v>
      </c>
      <c r="B39" s="13">
        <v>12</v>
      </c>
      <c r="C39" s="13" t="s">
        <v>16</v>
      </c>
      <c r="D39" s="13" t="s">
        <v>136</v>
      </c>
      <c r="E39" s="13" t="s">
        <v>17</v>
      </c>
      <c r="F39" s="27" t="s">
        <v>51</v>
      </c>
      <c r="G39" s="21">
        <v>3</v>
      </c>
      <c r="H39" s="27">
        <v>10</v>
      </c>
      <c r="I39" s="13">
        <v>10</v>
      </c>
      <c r="J39" s="13">
        <v>10</v>
      </c>
      <c r="K39" s="13">
        <v>10</v>
      </c>
      <c r="L39" s="13">
        <v>8</v>
      </c>
      <c r="M39" s="14">
        <v>10</v>
      </c>
      <c r="N39" s="129">
        <f t="shared" si="1"/>
        <v>9.6666666666666661</v>
      </c>
      <c r="O39" s="22">
        <v>79.5</v>
      </c>
      <c r="P39" s="23">
        <v>92</v>
      </c>
      <c r="Q39" s="23">
        <v>92</v>
      </c>
      <c r="R39" s="23">
        <v>262.5</v>
      </c>
      <c r="S39" s="23">
        <v>250</v>
      </c>
      <c r="T39" s="24">
        <v>250</v>
      </c>
      <c r="U39" s="41">
        <f t="shared" si="2"/>
        <v>171</v>
      </c>
      <c r="V39" s="22">
        <f t="shared" si="10"/>
        <v>147.93104027037802</v>
      </c>
      <c r="W39" s="23">
        <f t="shared" si="11"/>
        <v>147.93104027037802</v>
      </c>
      <c r="X39" s="23">
        <f t="shared" si="12"/>
        <v>147.93104027037802</v>
      </c>
      <c r="Y39" s="23">
        <f t="shared" si="13"/>
        <v>147.93104027037802</v>
      </c>
      <c r="Z39" s="23">
        <f t="shared" si="14"/>
        <v>118.34483221630242</v>
      </c>
      <c r="AA39" s="24">
        <f t="shared" si="15"/>
        <v>147.93104027037802</v>
      </c>
      <c r="AB39" s="111">
        <f t="shared" si="9"/>
        <v>143.00000559469876</v>
      </c>
    </row>
    <row r="40" spans="1:28" s="42" customFormat="1" x14ac:dyDescent="0.25">
      <c r="A40" s="13" t="s">
        <v>250</v>
      </c>
      <c r="B40" s="13">
        <v>11</v>
      </c>
      <c r="C40" s="13" t="s">
        <v>16</v>
      </c>
      <c r="D40" s="13" t="s">
        <v>136</v>
      </c>
      <c r="E40" s="13" t="s">
        <v>18</v>
      </c>
      <c r="F40" s="27" t="s">
        <v>51</v>
      </c>
      <c r="G40" s="21">
        <v>1</v>
      </c>
      <c r="H40" s="27">
        <v>9</v>
      </c>
      <c r="I40" s="13">
        <v>7.25</v>
      </c>
      <c r="J40" s="13">
        <v>7</v>
      </c>
      <c r="K40" s="13">
        <v>10</v>
      </c>
      <c r="L40" s="13">
        <v>8</v>
      </c>
      <c r="M40" s="14">
        <v>7</v>
      </c>
      <c r="N40" s="129">
        <f t="shared" si="1"/>
        <v>8.0416666666666661</v>
      </c>
      <c r="O40" s="22">
        <v>262.5</v>
      </c>
      <c r="P40" s="23">
        <v>187.5</v>
      </c>
      <c r="Q40" s="23">
        <v>262.5</v>
      </c>
      <c r="R40" s="23">
        <v>67.5</v>
      </c>
      <c r="S40" s="23">
        <v>187.5</v>
      </c>
      <c r="T40" s="24">
        <v>262.5</v>
      </c>
      <c r="U40" s="41">
        <f t="shared" si="2"/>
        <v>205</v>
      </c>
      <c r="V40" s="22">
        <f t="shared" si="10"/>
        <v>133.13793624334022</v>
      </c>
      <c r="W40" s="23">
        <f t="shared" si="11"/>
        <v>107.25000419602407</v>
      </c>
      <c r="X40" s="23">
        <f t="shared" si="12"/>
        <v>103.55172818926462</v>
      </c>
      <c r="Y40" s="23">
        <f t="shared" si="13"/>
        <v>147.93104027037802</v>
      </c>
      <c r="Z40" s="23">
        <f t="shared" si="14"/>
        <v>118.34483221630242</v>
      </c>
      <c r="AA40" s="24">
        <f t="shared" si="15"/>
        <v>103.55172818926462</v>
      </c>
      <c r="AB40" s="111">
        <f t="shared" si="9"/>
        <v>118.96121155076231</v>
      </c>
    </row>
    <row r="41" spans="1:28" s="42" customFormat="1" x14ac:dyDescent="0.25">
      <c r="A41" s="13" t="s">
        <v>251</v>
      </c>
      <c r="B41" s="13">
        <v>12</v>
      </c>
      <c r="C41" s="13" t="s">
        <v>16</v>
      </c>
      <c r="D41" s="13" t="s">
        <v>136</v>
      </c>
      <c r="E41" s="13" t="s">
        <v>17</v>
      </c>
      <c r="F41" s="27" t="s">
        <v>51</v>
      </c>
      <c r="G41" s="21">
        <v>2</v>
      </c>
      <c r="H41" s="27">
        <v>6</v>
      </c>
      <c r="I41" s="13">
        <v>7</v>
      </c>
      <c r="J41" s="13">
        <v>6</v>
      </c>
      <c r="K41" s="13">
        <v>9</v>
      </c>
      <c r="L41" s="13">
        <v>8</v>
      </c>
      <c r="M41" s="14">
        <v>7</v>
      </c>
      <c r="N41" s="129">
        <f t="shared" si="1"/>
        <v>7.166666666666667</v>
      </c>
      <c r="O41" s="22">
        <v>112.5</v>
      </c>
      <c r="P41" s="23">
        <v>112.5</v>
      </c>
      <c r="Q41" s="23">
        <v>0</v>
      </c>
      <c r="R41" s="23">
        <v>325</v>
      </c>
      <c r="S41" s="23">
        <v>112.5</v>
      </c>
      <c r="T41" s="24">
        <v>112.5</v>
      </c>
      <c r="U41" s="41">
        <f t="shared" si="2"/>
        <v>129.16666666666666</v>
      </c>
      <c r="V41" s="22">
        <f t="shared" si="10"/>
        <v>88.758624162226823</v>
      </c>
      <c r="W41" s="23">
        <f t="shared" si="11"/>
        <v>103.55172818926462</v>
      </c>
      <c r="X41" s="23">
        <f t="shared" si="12"/>
        <v>88.758624162226823</v>
      </c>
      <c r="Y41" s="23">
        <f t="shared" si="13"/>
        <v>133.13793624334022</v>
      </c>
      <c r="Z41" s="23">
        <f t="shared" si="14"/>
        <v>118.34483221630242</v>
      </c>
      <c r="AA41" s="24">
        <f t="shared" si="15"/>
        <v>103.55172818926462</v>
      </c>
      <c r="AB41" s="111">
        <f t="shared" si="9"/>
        <v>106.01724552710425</v>
      </c>
    </row>
    <row r="42" spans="1:28" s="42" customFormat="1" x14ac:dyDescent="0.25">
      <c r="A42" s="13" t="s">
        <v>252</v>
      </c>
      <c r="B42" s="13">
        <v>12</v>
      </c>
      <c r="C42" s="13" t="s">
        <v>16</v>
      </c>
      <c r="D42" s="13" t="s">
        <v>136</v>
      </c>
      <c r="E42" s="13" t="s">
        <v>18</v>
      </c>
      <c r="F42" s="27" t="s">
        <v>51</v>
      </c>
      <c r="G42" s="21">
        <v>4</v>
      </c>
      <c r="H42" s="27">
        <v>10</v>
      </c>
      <c r="I42" s="13">
        <v>9</v>
      </c>
      <c r="J42" s="13">
        <v>8</v>
      </c>
      <c r="K42" s="13">
        <v>10</v>
      </c>
      <c r="L42" s="13">
        <v>9</v>
      </c>
      <c r="M42" s="14">
        <v>8</v>
      </c>
      <c r="N42" s="129">
        <f t="shared" si="1"/>
        <v>9</v>
      </c>
      <c r="O42" s="22">
        <v>112.5</v>
      </c>
      <c r="P42" s="23">
        <v>67.5</v>
      </c>
      <c r="Q42" s="23">
        <v>400</v>
      </c>
      <c r="R42" s="23">
        <v>79.5</v>
      </c>
      <c r="S42" s="23">
        <v>187.5</v>
      </c>
      <c r="T42" s="24">
        <v>92</v>
      </c>
      <c r="U42" s="41">
        <f t="shared" si="2"/>
        <v>156.5</v>
      </c>
      <c r="V42" s="22">
        <f t="shared" si="10"/>
        <v>147.93104027037802</v>
      </c>
      <c r="W42" s="23">
        <f t="shared" si="11"/>
        <v>133.13793624334022</v>
      </c>
      <c r="X42" s="23">
        <f t="shared" si="12"/>
        <v>118.34483221630242</v>
      </c>
      <c r="Y42" s="23">
        <f t="shared" si="13"/>
        <v>147.93104027037802</v>
      </c>
      <c r="Z42" s="23">
        <f t="shared" si="14"/>
        <v>133.13793624334022</v>
      </c>
      <c r="AA42" s="24">
        <f t="shared" si="15"/>
        <v>118.34483221630242</v>
      </c>
      <c r="AB42" s="111">
        <f t="shared" si="9"/>
        <v>133.13793624334019</v>
      </c>
    </row>
    <row r="43" spans="1:28" s="42" customFormat="1" x14ac:dyDescent="0.25">
      <c r="A43" s="13" t="s">
        <v>253</v>
      </c>
      <c r="B43" s="13">
        <v>11</v>
      </c>
      <c r="C43" s="13" t="s">
        <v>16</v>
      </c>
      <c r="D43" s="13" t="s">
        <v>136</v>
      </c>
      <c r="E43" s="13" t="s">
        <v>17</v>
      </c>
      <c r="F43" s="27" t="s">
        <v>51</v>
      </c>
      <c r="G43" s="21">
        <v>4</v>
      </c>
      <c r="H43" s="27">
        <v>8</v>
      </c>
      <c r="I43" s="13">
        <v>6</v>
      </c>
      <c r="J43" s="13">
        <v>7</v>
      </c>
      <c r="K43" s="13">
        <v>10</v>
      </c>
      <c r="L43" s="13">
        <v>6</v>
      </c>
      <c r="M43" s="14">
        <v>4</v>
      </c>
      <c r="N43" s="129">
        <f t="shared" si="1"/>
        <v>6.833333333333333</v>
      </c>
      <c r="O43" s="22">
        <v>112.5</v>
      </c>
      <c r="P43" s="23">
        <v>67.5</v>
      </c>
      <c r="Q43" s="23">
        <v>400</v>
      </c>
      <c r="R43" s="23">
        <v>79.5</v>
      </c>
      <c r="S43" s="23">
        <v>187.5</v>
      </c>
      <c r="T43" s="24">
        <v>92</v>
      </c>
      <c r="U43" s="41">
        <f t="shared" si="2"/>
        <v>156.5</v>
      </c>
      <c r="V43" s="22">
        <f t="shared" si="10"/>
        <v>118.34483221630242</v>
      </c>
      <c r="W43" s="23">
        <f t="shared" si="11"/>
        <v>88.758624162226823</v>
      </c>
      <c r="X43" s="23">
        <f t="shared" si="12"/>
        <v>103.55172818926462</v>
      </c>
      <c r="Y43" s="23">
        <f t="shared" si="13"/>
        <v>147.93104027037802</v>
      </c>
      <c r="Z43" s="23">
        <f t="shared" si="14"/>
        <v>88.758624162226823</v>
      </c>
      <c r="AA43" s="24">
        <f t="shared" si="15"/>
        <v>59.172416108151211</v>
      </c>
      <c r="AB43" s="111">
        <f t="shared" si="9"/>
        <v>101.08621085142499</v>
      </c>
    </row>
    <row r="44" spans="1:28" s="42" customFormat="1" x14ac:dyDescent="0.25">
      <c r="A44" s="13" t="s">
        <v>254</v>
      </c>
      <c r="B44" s="13">
        <v>12</v>
      </c>
      <c r="C44" s="13" t="s">
        <v>52</v>
      </c>
      <c r="D44" s="13" t="s">
        <v>137</v>
      </c>
      <c r="E44" s="13" t="s">
        <v>17</v>
      </c>
      <c r="F44" s="27" t="s">
        <v>58</v>
      </c>
      <c r="G44" s="21">
        <v>1</v>
      </c>
      <c r="H44" s="27">
        <v>7</v>
      </c>
      <c r="I44" s="13">
        <v>10</v>
      </c>
      <c r="J44" s="13">
        <v>9</v>
      </c>
      <c r="K44" s="13">
        <v>8</v>
      </c>
      <c r="L44" s="13">
        <v>6</v>
      </c>
      <c r="M44" s="14">
        <v>5</v>
      </c>
      <c r="N44" s="129">
        <f t="shared" si="1"/>
        <v>7.5</v>
      </c>
      <c r="O44" s="22">
        <v>112.5</v>
      </c>
      <c r="P44" s="23">
        <v>67.5</v>
      </c>
      <c r="Q44" s="23">
        <v>43</v>
      </c>
      <c r="R44" s="23">
        <v>187.5</v>
      </c>
      <c r="S44" s="23">
        <v>92</v>
      </c>
      <c r="T44" s="24">
        <v>325</v>
      </c>
      <c r="U44" s="41">
        <f t="shared" si="2"/>
        <v>137.91666666666666</v>
      </c>
      <c r="V44" s="22">
        <f t="shared" si="10"/>
        <v>103.55172818926462</v>
      </c>
      <c r="W44" s="23">
        <f t="shared" si="11"/>
        <v>147.93104027037802</v>
      </c>
      <c r="X44" s="23">
        <f t="shared" si="12"/>
        <v>133.13793624334022</v>
      </c>
      <c r="Y44" s="23">
        <f t="shared" si="13"/>
        <v>118.34483221630242</v>
      </c>
      <c r="Z44" s="23">
        <f t="shared" si="14"/>
        <v>88.758624162226823</v>
      </c>
      <c r="AA44" s="24">
        <f t="shared" si="15"/>
        <v>73.96552013518901</v>
      </c>
      <c r="AB44" s="111">
        <f t="shared" si="9"/>
        <v>110.94828020278351</v>
      </c>
    </row>
    <row r="45" spans="1:28" s="42" customFormat="1" x14ac:dyDescent="0.25">
      <c r="A45" s="13" t="s">
        <v>255</v>
      </c>
      <c r="B45" s="13">
        <v>11</v>
      </c>
      <c r="C45" s="13" t="s">
        <v>52</v>
      </c>
      <c r="D45" s="13" t="s">
        <v>137</v>
      </c>
      <c r="E45" s="13" t="s">
        <v>17</v>
      </c>
      <c r="F45" s="27" t="s">
        <v>58</v>
      </c>
      <c r="G45" s="21">
        <v>1</v>
      </c>
      <c r="H45" s="27">
        <v>7</v>
      </c>
      <c r="I45" s="13">
        <v>8</v>
      </c>
      <c r="J45" s="13">
        <v>5</v>
      </c>
      <c r="K45" s="13">
        <v>9</v>
      </c>
      <c r="L45" s="13">
        <v>10</v>
      </c>
      <c r="M45" s="14">
        <v>6</v>
      </c>
      <c r="N45" s="129">
        <f t="shared" si="1"/>
        <v>7.5</v>
      </c>
      <c r="O45" s="22">
        <v>112.5</v>
      </c>
      <c r="P45" s="23">
        <v>67.5</v>
      </c>
      <c r="Q45" s="23">
        <v>43</v>
      </c>
      <c r="R45" s="23">
        <v>187.5</v>
      </c>
      <c r="S45" s="23">
        <v>92</v>
      </c>
      <c r="T45" s="24">
        <v>325</v>
      </c>
      <c r="U45" s="41">
        <f t="shared" si="2"/>
        <v>137.91666666666666</v>
      </c>
      <c r="V45" s="22">
        <f t="shared" si="10"/>
        <v>103.55172818926462</v>
      </c>
      <c r="W45" s="23">
        <f t="shared" si="11"/>
        <v>118.34483221630242</v>
      </c>
      <c r="X45" s="23">
        <f t="shared" si="12"/>
        <v>73.96552013518901</v>
      </c>
      <c r="Y45" s="23">
        <f t="shared" si="13"/>
        <v>133.13793624334022</v>
      </c>
      <c r="Z45" s="23">
        <f t="shared" si="14"/>
        <v>147.93104027037802</v>
      </c>
      <c r="AA45" s="24">
        <f t="shared" si="15"/>
        <v>88.758624162226823</v>
      </c>
      <c r="AB45" s="111">
        <f t="shared" si="9"/>
        <v>110.94828020278352</v>
      </c>
    </row>
    <row r="46" spans="1:28" s="42" customFormat="1" x14ac:dyDescent="0.25">
      <c r="A46" s="13" t="s">
        <v>256</v>
      </c>
      <c r="B46" s="13">
        <v>12</v>
      </c>
      <c r="C46" s="13" t="s">
        <v>52</v>
      </c>
      <c r="D46" s="13" t="s">
        <v>137</v>
      </c>
      <c r="E46" s="13" t="s">
        <v>17</v>
      </c>
      <c r="F46" s="27" t="s">
        <v>58</v>
      </c>
      <c r="G46" s="21">
        <v>1</v>
      </c>
      <c r="H46" s="27">
        <v>9</v>
      </c>
      <c r="I46" s="13">
        <v>10</v>
      </c>
      <c r="J46" s="13">
        <v>5</v>
      </c>
      <c r="K46" s="13">
        <v>6</v>
      </c>
      <c r="L46" s="13">
        <v>7</v>
      </c>
      <c r="M46" s="14">
        <v>8</v>
      </c>
      <c r="N46" s="129">
        <f t="shared" si="1"/>
        <v>7.5</v>
      </c>
      <c r="O46" s="22">
        <v>112.5</v>
      </c>
      <c r="P46" s="23">
        <v>67.5</v>
      </c>
      <c r="Q46" s="23">
        <v>43</v>
      </c>
      <c r="R46" s="23">
        <v>187.5</v>
      </c>
      <c r="S46" s="23">
        <v>92</v>
      </c>
      <c r="T46" s="24">
        <v>325</v>
      </c>
      <c r="U46" s="41">
        <f t="shared" si="2"/>
        <v>137.91666666666666</v>
      </c>
      <c r="V46" s="22">
        <f t="shared" si="10"/>
        <v>133.13793624334022</v>
      </c>
      <c r="W46" s="23">
        <f t="shared" si="11"/>
        <v>147.93104027037802</v>
      </c>
      <c r="X46" s="23">
        <f t="shared" si="12"/>
        <v>73.96552013518901</v>
      </c>
      <c r="Y46" s="23">
        <f t="shared" si="13"/>
        <v>88.758624162226823</v>
      </c>
      <c r="Z46" s="23">
        <f t="shared" si="14"/>
        <v>103.55172818926462</v>
      </c>
      <c r="AA46" s="24">
        <f t="shared" si="15"/>
        <v>118.34483221630242</v>
      </c>
      <c r="AB46" s="111">
        <f t="shared" si="9"/>
        <v>110.94828020278351</v>
      </c>
    </row>
    <row r="47" spans="1:28" s="42" customFormat="1" x14ac:dyDescent="0.25">
      <c r="A47" s="13" t="s">
        <v>257</v>
      </c>
      <c r="B47" s="13">
        <v>12</v>
      </c>
      <c r="C47" s="13" t="s">
        <v>52</v>
      </c>
      <c r="D47" s="13" t="s">
        <v>137</v>
      </c>
      <c r="E47" s="13" t="s">
        <v>18</v>
      </c>
      <c r="F47" s="27" t="s">
        <v>58</v>
      </c>
      <c r="G47" s="21">
        <v>1</v>
      </c>
      <c r="H47" s="27">
        <v>8</v>
      </c>
      <c r="I47" s="13">
        <v>6</v>
      </c>
      <c r="J47" s="13">
        <v>5</v>
      </c>
      <c r="K47" s="13">
        <v>7</v>
      </c>
      <c r="L47" s="13">
        <v>10</v>
      </c>
      <c r="M47" s="14">
        <v>9</v>
      </c>
      <c r="N47" s="129">
        <f t="shared" si="1"/>
        <v>7.5</v>
      </c>
      <c r="O47" s="22">
        <v>112.5</v>
      </c>
      <c r="P47" s="23">
        <v>67.5</v>
      </c>
      <c r="Q47" s="23">
        <v>43</v>
      </c>
      <c r="R47" s="23">
        <v>187.5</v>
      </c>
      <c r="S47" s="23">
        <v>92</v>
      </c>
      <c r="T47" s="24">
        <v>325</v>
      </c>
      <c r="U47" s="41">
        <f t="shared" si="2"/>
        <v>137.91666666666666</v>
      </c>
      <c r="V47" s="22">
        <f t="shared" si="10"/>
        <v>118.34483221630242</v>
      </c>
      <c r="W47" s="23">
        <f t="shared" si="11"/>
        <v>88.758624162226823</v>
      </c>
      <c r="X47" s="23">
        <f t="shared" si="12"/>
        <v>73.96552013518901</v>
      </c>
      <c r="Y47" s="23">
        <f t="shared" si="13"/>
        <v>103.55172818926462</v>
      </c>
      <c r="Z47" s="23">
        <f t="shared" si="14"/>
        <v>147.93104027037802</v>
      </c>
      <c r="AA47" s="24">
        <f t="shared" si="15"/>
        <v>133.13793624334022</v>
      </c>
      <c r="AB47" s="111">
        <f t="shared" si="9"/>
        <v>110.94828020278351</v>
      </c>
    </row>
    <row r="48" spans="1:28" s="42" customFormat="1" x14ac:dyDescent="0.25">
      <c r="A48" s="13" t="s">
        <v>258</v>
      </c>
      <c r="B48" s="13">
        <v>12</v>
      </c>
      <c r="C48" s="13" t="s">
        <v>52</v>
      </c>
      <c r="D48" s="13" t="s">
        <v>137</v>
      </c>
      <c r="E48" s="13" t="s">
        <v>18</v>
      </c>
      <c r="F48" s="27" t="s">
        <v>58</v>
      </c>
      <c r="G48" s="21">
        <v>1</v>
      </c>
      <c r="H48" s="27">
        <v>8</v>
      </c>
      <c r="I48" s="13">
        <v>6</v>
      </c>
      <c r="J48" s="13">
        <v>9</v>
      </c>
      <c r="K48" s="13">
        <v>10</v>
      </c>
      <c r="L48" s="13">
        <v>5</v>
      </c>
      <c r="M48" s="14">
        <v>7</v>
      </c>
      <c r="N48" s="129">
        <f t="shared" si="1"/>
        <v>7.5</v>
      </c>
      <c r="O48" s="22">
        <v>112.5</v>
      </c>
      <c r="P48" s="23">
        <v>67.5</v>
      </c>
      <c r="Q48" s="23">
        <v>43</v>
      </c>
      <c r="R48" s="23">
        <v>187.5</v>
      </c>
      <c r="S48" s="23">
        <v>92</v>
      </c>
      <c r="T48" s="24">
        <v>325</v>
      </c>
      <c r="U48" s="41">
        <f t="shared" si="2"/>
        <v>137.91666666666666</v>
      </c>
      <c r="V48" s="22">
        <f t="shared" si="10"/>
        <v>118.34483221630242</v>
      </c>
      <c r="W48" s="23">
        <f t="shared" si="11"/>
        <v>88.758624162226823</v>
      </c>
      <c r="X48" s="23">
        <f t="shared" si="12"/>
        <v>133.13793624334022</v>
      </c>
      <c r="Y48" s="23">
        <f t="shared" si="13"/>
        <v>147.93104027037802</v>
      </c>
      <c r="Z48" s="23">
        <f t="shared" si="14"/>
        <v>73.96552013518901</v>
      </c>
      <c r="AA48" s="24">
        <f t="shared" si="15"/>
        <v>103.55172818926462</v>
      </c>
      <c r="AB48" s="111">
        <f t="shared" si="9"/>
        <v>110.94828020278351</v>
      </c>
    </row>
    <row r="49" spans="1:28" s="42" customFormat="1" x14ac:dyDescent="0.25">
      <c r="A49" s="13" t="s">
        <v>259</v>
      </c>
      <c r="B49" s="13">
        <v>11</v>
      </c>
      <c r="C49" s="13" t="s">
        <v>52</v>
      </c>
      <c r="D49" s="13" t="s">
        <v>137</v>
      </c>
      <c r="E49" s="13" t="s">
        <v>17</v>
      </c>
      <c r="F49" s="27" t="s">
        <v>58</v>
      </c>
      <c r="G49" s="21">
        <v>2</v>
      </c>
      <c r="H49" s="27">
        <v>8</v>
      </c>
      <c r="I49" s="13">
        <v>10</v>
      </c>
      <c r="J49" s="13">
        <v>5</v>
      </c>
      <c r="K49" s="13">
        <v>9</v>
      </c>
      <c r="L49" s="13">
        <v>7</v>
      </c>
      <c r="M49" s="14">
        <v>6</v>
      </c>
      <c r="N49" s="129">
        <f t="shared" si="1"/>
        <v>7.5</v>
      </c>
      <c r="O49" s="22">
        <v>187.5</v>
      </c>
      <c r="P49" s="23">
        <v>67.5</v>
      </c>
      <c r="Q49" s="23">
        <v>43</v>
      </c>
      <c r="R49" s="23">
        <v>400</v>
      </c>
      <c r="S49" s="23">
        <v>92</v>
      </c>
      <c r="T49" s="24">
        <v>92</v>
      </c>
      <c r="U49" s="41">
        <f t="shared" si="2"/>
        <v>147</v>
      </c>
      <c r="V49" s="22">
        <f t="shared" si="10"/>
        <v>118.34483221630242</v>
      </c>
      <c r="W49" s="23">
        <f t="shared" si="11"/>
        <v>147.93104027037802</v>
      </c>
      <c r="X49" s="23">
        <f t="shared" si="12"/>
        <v>73.96552013518901</v>
      </c>
      <c r="Y49" s="23">
        <f t="shared" si="13"/>
        <v>133.13793624334022</v>
      </c>
      <c r="Z49" s="23">
        <f t="shared" si="14"/>
        <v>103.55172818926462</v>
      </c>
      <c r="AA49" s="24">
        <f t="shared" si="15"/>
        <v>88.758624162226823</v>
      </c>
      <c r="AB49" s="111">
        <f t="shared" si="9"/>
        <v>110.94828020278352</v>
      </c>
    </row>
    <row r="50" spans="1:28" s="42" customFormat="1" x14ac:dyDescent="0.25">
      <c r="A50" s="13" t="s">
        <v>260</v>
      </c>
      <c r="B50" s="13">
        <v>12</v>
      </c>
      <c r="C50" s="13" t="s">
        <v>52</v>
      </c>
      <c r="D50" s="13" t="s">
        <v>137</v>
      </c>
      <c r="E50" s="13" t="s">
        <v>17</v>
      </c>
      <c r="F50" s="27" t="s">
        <v>58</v>
      </c>
      <c r="G50" s="21">
        <v>2</v>
      </c>
      <c r="H50" s="27">
        <v>6</v>
      </c>
      <c r="I50" s="13">
        <v>9</v>
      </c>
      <c r="J50" s="13">
        <v>8</v>
      </c>
      <c r="K50" s="13">
        <v>10</v>
      </c>
      <c r="L50" s="13">
        <v>7</v>
      </c>
      <c r="M50" s="14">
        <v>5</v>
      </c>
      <c r="N50" s="129">
        <f t="shared" si="1"/>
        <v>7.5</v>
      </c>
      <c r="O50" s="22">
        <v>187.5</v>
      </c>
      <c r="P50" s="23">
        <v>67.5</v>
      </c>
      <c r="Q50" s="23">
        <v>43</v>
      </c>
      <c r="R50" s="23">
        <v>400</v>
      </c>
      <c r="S50" s="23">
        <v>92</v>
      </c>
      <c r="T50" s="24">
        <v>92</v>
      </c>
      <c r="U50" s="41">
        <f t="shared" si="2"/>
        <v>147</v>
      </c>
      <c r="V50" s="22">
        <f t="shared" si="10"/>
        <v>88.758624162226823</v>
      </c>
      <c r="W50" s="23">
        <f t="shared" si="11"/>
        <v>133.13793624334022</v>
      </c>
      <c r="X50" s="23">
        <f t="shared" si="12"/>
        <v>118.34483221630242</v>
      </c>
      <c r="Y50" s="23">
        <f t="shared" si="13"/>
        <v>147.93104027037802</v>
      </c>
      <c r="Z50" s="23">
        <f t="shared" si="14"/>
        <v>103.55172818926462</v>
      </c>
      <c r="AA50" s="24">
        <f t="shared" si="15"/>
        <v>73.96552013518901</v>
      </c>
      <c r="AB50" s="111">
        <f t="shared" si="9"/>
        <v>110.94828020278351</v>
      </c>
    </row>
    <row r="51" spans="1:28" s="42" customFormat="1" x14ac:dyDescent="0.25">
      <c r="A51" s="13" t="s">
        <v>261</v>
      </c>
      <c r="B51" s="13">
        <v>12</v>
      </c>
      <c r="C51" s="13" t="s">
        <v>52</v>
      </c>
      <c r="D51" s="13" t="s">
        <v>137</v>
      </c>
      <c r="E51" s="13" t="s">
        <v>17</v>
      </c>
      <c r="F51" s="27" t="s">
        <v>58</v>
      </c>
      <c r="G51" s="21">
        <v>2</v>
      </c>
      <c r="H51" s="27">
        <v>7</v>
      </c>
      <c r="I51" s="13">
        <v>5</v>
      </c>
      <c r="J51" s="13">
        <v>10</v>
      </c>
      <c r="K51" s="13">
        <v>8</v>
      </c>
      <c r="L51" s="13">
        <v>9</v>
      </c>
      <c r="M51" s="14">
        <v>6</v>
      </c>
      <c r="N51" s="129">
        <f t="shared" si="1"/>
        <v>7.5</v>
      </c>
      <c r="O51" s="22">
        <v>187.5</v>
      </c>
      <c r="P51" s="23">
        <v>67.5</v>
      </c>
      <c r="Q51" s="23">
        <v>43</v>
      </c>
      <c r="R51" s="23">
        <v>400</v>
      </c>
      <c r="S51" s="23">
        <v>92</v>
      </c>
      <c r="T51" s="24">
        <v>92</v>
      </c>
      <c r="U51" s="41">
        <f t="shared" si="2"/>
        <v>147</v>
      </c>
      <c r="V51" s="22">
        <f t="shared" si="10"/>
        <v>103.55172818926462</v>
      </c>
      <c r="W51" s="23">
        <f t="shared" si="11"/>
        <v>73.96552013518901</v>
      </c>
      <c r="X51" s="23">
        <f t="shared" si="12"/>
        <v>147.93104027037802</v>
      </c>
      <c r="Y51" s="23">
        <f t="shared" si="13"/>
        <v>118.34483221630242</v>
      </c>
      <c r="Z51" s="23">
        <f t="shared" si="14"/>
        <v>133.13793624334022</v>
      </c>
      <c r="AA51" s="24">
        <f t="shared" si="15"/>
        <v>88.758624162226823</v>
      </c>
      <c r="AB51" s="111">
        <f t="shared" si="9"/>
        <v>110.94828020278351</v>
      </c>
    </row>
    <row r="52" spans="1:28" s="42" customFormat="1" x14ac:dyDescent="0.25">
      <c r="A52" s="13" t="s">
        <v>262</v>
      </c>
      <c r="B52" s="13">
        <v>12</v>
      </c>
      <c r="C52" s="13" t="s">
        <v>52</v>
      </c>
      <c r="D52" s="13" t="s">
        <v>137</v>
      </c>
      <c r="E52" s="13" t="s">
        <v>18</v>
      </c>
      <c r="F52" s="27" t="s">
        <v>58</v>
      </c>
      <c r="G52" s="21">
        <v>2</v>
      </c>
      <c r="H52" s="27">
        <v>6</v>
      </c>
      <c r="I52" s="13">
        <v>8</v>
      </c>
      <c r="J52" s="13">
        <v>10</v>
      </c>
      <c r="K52" s="13">
        <v>9</v>
      </c>
      <c r="L52" s="13">
        <v>7</v>
      </c>
      <c r="M52" s="14">
        <v>5</v>
      </c>
      <c r="N52" s="129">
        <f t="shared" si="1"/>
        <v>7.5</v>
      </c>
      <c r="O52" s="22">
        <v>187.5</v>
      </c>
      <c r="P52" s="23">
        <v>67.5</v>
      </c>
      <c r="Q52" s="23">
        <v>43</v>
      </c>
      <c r="R52" s="23">
        <v>400</v>
      </c>
      <c r="S52" s="23">
        <v>92</v>
      </c>
      <c r="T52" s="24">
        <v>92</v>
      </c>
      <c r="U52" s="41">
        <f t="shared" si="2"/>
        <v>147</v>
      </c>
      <c r="V52" s="22">
        <f t="shared" si="10"/>
        <v>88.758624162226823</v>
      </c>
      <c r="W52" s="23">
        <f t="shared" si="11"/>
        <v>118.34483221630242</v>
      </c>
      <c r="X52" s="23">
        <f t="shared" si="12"/>
        <v>147.93104027037802</v>
      </c>
      <c r="Y52" s="23">
        <f t="shared" si="13"/>
        <v>133.13793624334022</v>
      </c>
      <c r="Z52" s="23">
        <f t="shared" si="14"/>
        <v>103.55172818926462</v>
      </c>
      <c r="AA52" s="24">
        <f t="shared" si="15"/>
        <v>73.96552013518901</v>
      </c>
      <c r="AB52" s="111">
        <f t="shared" si="9"/>
        <v>110.94828020278352</v>
      </c>
    </row>
    <row r="53" spans="1:28" s="42" customFormat="1" x14ac:dyDescent="0.25">
      <c r="A53" s="13" t="s">
        <v>263</v>
      </c>
      <c r="B53" s="13">
        <v>12</v>
      </c>
      <c r="C53" s="13" t="s">
        <v>52</v>
      </c>
      <c r="D53" s="13" t="s">
        <v>137</v>
      </c>
      <c r="E53" s="13" t="s">
        <v>18</v>
      </c>
      <c r="F53" s="27" t="s">
        <v>58</v>
      </c>
      <c r="G53" s="21">
        <v>2</v>
      </c>
      <c r="H53" s="27">
        <v>9</v>
      </c>
      <c r="I53" s="13">
        <v>7</v>
      </c>
      <c r="J53" s="13">
        <v>5</v>
      </c>
      <c r="K53" s="13">
        <v>10</v>
      </c>
      <c r="L53" s="13">
        <v>8</v>
      </c>
      <c r="M53" s="14">
        <v>6</v>
      </c>
      <c r="N53" s="129">
        <f t="shared" si="1"/>
        <v>7.5</v>
      </c>
      <c r="O53" s="22">
        <v>187.5</v>
      </c>
      <c r="P53" s="23">
        <v>67.5</v>
      </c>
      <c r="Q53" s="23">
        <v>43</v>
      </c>
      <c r="R53" s="23">
        <v>400</v>
      </c>
      <c r="S53" s="23">
        <v>92</v>
      </c>
      <c r="T53" s="24">
        <v>92</v>
      </c>
      <c r="U53" s="41">
        <f t="shared" si="2"/>
        <v>147</v>
      </c>
      <c r="V53" s="22">
        <f t="shared" si="10"/>
        <v>133.13793624334022</v>
      </c>
      <c r="W53" s="23">
        <f t="shared" si="11"/>
        <v>103.55172818926462</v>
      </c>
      <c r="X53" s="23">
        <f t="shared" si="12"/>
        <v>73.96552013518901</v>
      </c>
      <c r="Y53" s="23">
        <f t="shared" si="13"/>
        <v>147.93104027037802</v>
      </c>
      <c r="Z53" s="23">
        <f t="shared" si="14"/>
        <v>118.34483221630242</v>
      </c>
      <c r="AA53" s="24">
        <f t="shared" si="15"/>
        <v>88.758624162226823</v>
      </c>
      <c r="AB53" s="111">
        <f t="shared" si="9"/>
        <v>110.94828020278352</v>
      </c>
    </row>
    <row r="54" spans="1:28" s="42" customFormat="1" x14ac:dyDescent="0.25">
      <c r="A54" s="13" t="s">
        <v>264</v>
      </c>
      <c r="B54" s="13">
        <v>12</v>
      </c>
      <c r="C54" s="13" t="s">
        <v>52</v>
      </c>
      <c r="D54" s="13" t="s">
        <v>137</v>
      </c>
      <c r="E54" s="13" t="s">
        <v>18</v>
      </c>
      <c r="F54" s="27" t="s">
        <v>58</v>
      </c>
      <c r="G54" s="21">
        <v>3</v>
      </c>
      <c r="H54" s="27">
        <v>9</v>
      </c>
      <c r="I54" s="13">
        <v>6</v>
      </c>
      <c r="J54" s="13">
        <v>5</v>
      </c>
      <c r="K54" s="13">
        <v>10</v>
      </c>
      <c r="L54" s="13">
        <v>8</v>
      </c>
      <c r="M54" s="14">
        <v>7</v>
      </c>
      <c r="N54" s="129">
        <f t="shared" si="1"/>
        <v>7.5</v>
      </c>
      <c r="O54" s="22">
        <v>112.5</v>
      </c>
      <c r="P54" s="23">
        <v>67.5</v>
      </c>
      <c r="Q54" s="23">
        <v>79.5</v>
      </c>
      <c r="R54" s="23">
        <v>92</v>
      </c>
      <c r="S54" s="23">
        <v>187.5</v>
      </c>
      <c r="T54" s="24">
        <v>43</v>
      </c>
      <c r="U54" s="41">
        <f t="shared" si="2"/>
        <v>97</v>
      </c>
      <c r="V54" s="22">
        <f t="shared" si="10"/>
        <v>133.13793624334022</v>
      </c>
      <c r="W54" s="23">
        <f t="shared" si="11"/>
        <v>88.758624162226823</v>
      </c>
      <c r="X54" s="23">
        <f t="shared" si="12"/>
        <v>73.96552013518901</v>
      </c>
      <c r="Y54" s="23">
        <f t="shared" si="13"/>
        <v>147.93104027037802</v>
      </c>
      <c r="Z54" s="23">
        <f t="shared" si="14"/>
        <v>118.34483221630242</v>
      </c>
      <c r="AA54" s="24">
        <f t="shared" si="15"/>
        <v>103.55172818926462</v>
      </c>
      <c r="AB54" s="111">
        <f t="shared" si="9"/>
        <v>110.94828020278351</v>
      </c>
    </row>
    <row r="55" spans="1:28" s="42" customFormat="1" x14ac:dyDescent="0.25">
      <c r="A55" s="13" t="s">
        <v>265</v>
      </c>
      <c r="B55" s="13">
        <v>11</v>
      </c>
      <c r="C55" s="13" t="s">
        <v>52</v>
      </c>
      <c r="D55" s="13" t="s">
        <v>137</v>
      </c>
      <c r="E55" s="13" t="s">
        <v>18</v>
      </c>
      <c r="F55" s="27" t="s">
        <v>58</v>
      </c>
      <c r="G55" s="21">
        <v>3</v>
      </c>
      <c r="H55" s="27">
        <v>9</v>
      </c>
      <c r="I55" s="13">
        <v>7</v>
      </c>
      <c r="J55" s="13">
        <v>5</v>
      </c>
      <c r="K55" s="13">
        <v>10</v>
      </c>
      <c r="L55" s="13">
        <v>8</v>
      </c>
      <c r="M55" s="14">
        <v>6</v>
      </c>
      <c r="N55" s="129">
        <f t="shared" si="1"/>
        <v>7.5</v>
      </c>
      <c r="O55" s="22">
        <v>112.5</v>
      </c>
      <c r="P55" s="23">
        <v>67.5</v>
      </c>
      <c r="Q55" s="23">
        <v>79.5</v>
      </c>
      <c r="R55" s="23">
        <v>92</v>
      </c>
      <c r="S55" s="23">
        <v>187.5</v>
      </c>
      <c r="T55" s="24">
        <v>43</v>
      </c>
      <c r="U55" s="41">
        <f t="shared" si="2"/>
        <v>97</v>
      </c>
      <c r="V55" s="22">
        <f t="shared" si="10"/>
        <v>133.13793624334022</v>
      </c>
      <c r="W55" s="23">
        <f t="shared" si="11"/>
        <v>103.55172818926462</v>
      </c>
      <c r="X55" s="23">
        <f t="shared" si="12"/>
        <v>73.96552013518901</v>
      </c>
      <c r="Y55" s="23">
        <f t="shared" si="13"/>
        <v>147.93104027037802</v>
      </c>
      <c r="Z55" s="23">
        <f t="shared" si="14"/>
        <v>118.34483221630242</v>
      </c>
      <c r="AA55" s="24">
        <f t="shared" si="15"/>
        <v>88.758624162226823</v>
      </c>
      <c r="AB55" s="111">
        <f t="shared" si="9"/>
        <v>110.94828020278352</v>
      </c>
    </row>
    <row r="56" spans="1:28" s="42" customFormat="1" x14ac:dyDescent="0.25">
      <c r="A56" s="13" t="s">
        <v>266</v>
      </c>
      <c r="B56" s="13">
        <v>11</v>
      </c>
      <c r="C56" s="13" t="s">
        <v>52</v>
      </c>
      <c r="D56" s="13" t="s">
        <v>137</v>
      </c>
      <c r="E56" s="13" t="s">
        <v>18</v>
      </c>
      <c r="F56" s="27" t="s">
        <v>58</v>
      </c>
      <c r="G56" s="21">
        <v>3</v>
      </c>
      <c r="H56" s="27">
        <v>7</v>
      </c>
      <c r="I56" s="13">
        <v>10</v>
      </c>
      <c r="J56" s="13">
        <v>5</v>
      </c>
      <c r="K56" s="13">
        <v>9</v>
      </c>
      <c r="L56" s="13">
        <v>8</v>
      </c>
      <c r="M56" s="14">
        <v>6</v>
      </c>
      <c r="N56" s="129">
        <f t="shared" si="1"/>
        <v>7.5</v>
      </c>
      <c r="O56" s="22">
        <v>112.5</v>
      </c>
      <c r="P56" s="23">
        <v>67.5</v>
      </c>
      <c r="Q56" s="23">
        <v>79.5</v>
      </c>
      <c r="R56" s="23">
        <v>92</v>
      </c>
      <c r="S56" s="23">
        <v>187.5</v>
      </c>
      <c r="T56" s="24">
        <v>43</v>
      </c>
      <c r="U56" s="41">
        <f t="shared" si="2"/>
        <v>97</v>
      </c>
      <c r="V56" s="22">
        <f t="shared" si="10"/>
        <v>103.55172818926462</v>
      </c>
      <c r="W56" s="23">
        <f t="shared" si="11"/>
        <v>147.93104027037802</v>
      </c>
      <c r="X56" s="23">
        <f t="shared" si="12"/>
        <v>73.96552013518901</v>
      </c>
      <c r="Y56" s="23">
        <f t="shared" si="13"/>
        <v>133.13793624334022</v>
      </c>
      <c r="Z56" s="23">
        <f t="shared" si="14"/>
        <v>118.34483221630242</v>
      </c>
      <c r="AA56" s="24">
        <f t="shared" si="15"/>
        <v>88.758624162226823</v>
      </c>
      <c r="AB56" s="111">
        <f t="shared" si="9"/>
        <v>110.94828020278352</v>
      </c>
    </row>
    <row r="57" spans="1:28" s="42" customFormat="1" x14ac:dyDescent="0.25">
      <c r="A57" s="13" t="s">
        <v>267</v>
      </c>
      <c r="B57" s="13">
        <v>12</v>
      </c>
      <c r="C57" s="13" t="s">
        <v>52</v>
      </c>
      <c r="D57" s="13" t="s">
        <v>137</v>
      </c>
      <c r="E57" s="13" t="s">
        <v>18</v>
      </c>
      <c r="F57" s="27" t="s">
        <v>58</v>
      </c>
      <c r="G57" s="21">
        <v>3</v>
      </c>
      <c r="H57" s="27">
        <v>9</v>
      </c>
      <c r="I57" s="13">
        <v>7</v>
      </c>
      <c r="J57" s="13">
        <v>5</v>
      </c>
      <c r="K57" s="13">
        <v>10</v>
      </c>
      <c r="L57" s="13">
        <v>8</v>
      </c>
      <c r="M57" s="14">
        <v>6</v>
      </c>
      <c r="N57" s="129">
        <f t="shared" si="1"/>
        <v>7.5</v>
      </c>
      <c r="O57" s="22">
        <v>112.5</v>
      </c>
      <c r="P57" s="23">
        <v>67.5</v>
      </c>
      <c r="Q57" s="23">
        <v>79.5</v>
      </c>
      <c r="R57" s="23">
        <v>92</v>
      </c>
      <c r="S57" s="23">
        <v>187.5</v>
      </c>
      <c r="T57" s="24">
        <v>43</v>
      </c>
      <c r="U57" s="41">
        <f t="shared" si="2"/>
        <v>97</v>
      </c>
      <c r="V57" s="22">
        <f t="shared" si="10"/>
        <v>133.13793624334022</v>
      </c>
      <c r="W57" s="23">
        <f t="shared" si="11"/>
        <v>103.55172818926462</v>
      </c>
      <c r="X57" s="23">
        <f t="shared" si="12"/>
        <v>73.96552013518901</v>
      </c>
      <c r="Y57" s="23">
        <f t="shared" si="13"/>
        <v>147.93104027037802</v>
      </c>
      <c r="Z57" s="23">
        <f t="shared" si="14"/>
        <v>118.34483221630242</v>
      </c>
      <c r="AA57" s="24">
        <f t="shared" si="15"/>
        <v>88.758624162226823</v>
      </c>
      <c r="AB57" s="111">
        <f t="shared" si="9"/>
        <v>110.94828020278352</v>
      </c>
    </row>
    <row r="58" spans="1:28" s="42" customFormat="1" x14ac:dyDescent="0.25">
      <c r="A58" s="13" t="s">
        <v>268</v>
      </c>
      <c r="B58" s="13">
        <v>12</v>
      </c>
      <c r="C58" s="13" t="s">
        <v>52</v>
      </c>
      <c r="D58" s="13" t="s">
        <v>137</v>
      </c>
      <c r="E58" s="13" t="s">
        <v>18</v>
      </c>
      <c r="F58" s="27" t="s">
        <v>58</v>
      </c>
      <c r="G58" s="21">
        <v>3</v>
      </c>
      <c r="H58" s="27">
        <v>7</v>
      </c>
      <c r="I58" s="13">
        <v>10</v>
      </c>
      <c r="J58" s="13">
        <v>9</v>
      </c>
      <c r="K58" s="13">
        <v>6</v>
      </c>
      <c r="L58" s="13">
        <v>5</v>
      </c>
      <c r="M58" s="14">
        <v>8</v>
      </c>
      <c r="N58" s="129">
        <f t="shared" si="1"/>
        <v>7.5</v>
      </c>
      <c r="O58" s="22">
        <v>112.5</v>
      </c>
      <c r="P58" s="23">
        <v>67.5</v>
      </c>
      <c r="Q58" s="23">
        <v>79.5</v>
      </c>
      <c r="R58" s="23">
        <v>92</v>
      </c>
      <c r="S58" s="23">
        <v>187.5</v>
      </c>
      <c r="T58" s="24">
        <v>43</v>
      </c>
      <c r="U58" s="41">
        <f t="shared" si="2"/>
        <v>97</v>
      </c>
      <c r="V58" s="22">
        <f t="shared" si="10"/>
        <v>103.55172818926462</v>
      </c>
      <c r="W58" s="23">
        <f t="shared" si="11"/>
        <v>147.93104027037802</v>
      </c>
      <c r="X58" s="23">
        <f t="shared" si="12"/>
        <v>133.13793624334022</v>
      </c>
      <c r="Y58" s="23">
        <f t="shared" si="13"/>
        <v>88.758624162226823</v>
      </c>
      <c r="Z58" s="23">
        <f t="shared" si="14"/>
        <v>73.96552013518901</v>
      </c>
      <c r="AA58" s="24">
        <f t="shared" si="15"/>
        <v>118.34483221630242</v>
      </c>
      <c r="AB58" s="111">
        <f t="shared" si="9"/>
        <v>110.94828020278351</v>
      </c>
    </row>
    <row r="59" spans="1:28" s="42" customFormat="1" x14ac:dyDescent="0.25">
      <c r="A59" s="13" t="s">
        <v>269</v>
      </c>
      <c r="B59" s="13">
        <v>12</v>
      </c>
      <c r="C59" s="13" t="s">
        <v>52</v>
      </c>
      <c r="D59" s="13" t="s">
        <v>137</v>
      </c>
      <c r="E59" s="13" t="s">
        <v>17</v>
      </c>
      <c r="F59" s="27" t="s">
        <v>58</v>
      </c>
      <c r="G59" s="21">
        <v>4</v>
      </c>
      <c r="H59" s="27">
        <v>6</v>
      </c>
      <c r="I59" s="13">
        <v>9</v>
      </c>
      <c r="J59" s="13">
        <v>8</v>
      </c>
      <c r="K59" s="13">
        <v>10</v>
      </c>
      <c r="L59" s="13">
        <v>7</v>
      </c>
      <c r="M59" s="14">
        <v>5</v>
      </c>
      <c r="N59" s="129">
        <f t="shared" si="1"/>
        <v>7.5</v>
      </c>
      <c r="O59" s="22">
        <v>79.5</v>
      </c>
      <c r="P59" s="23">
        <v>187.5</v>
      </c>
      <c r="Q59" s="23">
        <v>43</v>
      </c>
      <c r="R59" s="23">
        <v>325</v>
      </c>
      <c r="S59" s="23">
        <v>67.5</v>
      </c>
      <c r="T59" s="24">
        <v>112.5</v>
      </c>
      <c r="U59" s="41">
        <f t="shared" si="2"/>
        <v>135.83333333333334</v>
      </c>
      <c r="V59" s="22">
        <f t="shared" si="10"/>
        <v>88.758624162226823</v>
      </c>
      <c r="W59" s="23">
        <f t="shared" si="11"/>
        <v>133.13793624334022</v>
      </c>
      <c r="X59" s="23">
        <f t="shared" si="12"/>
        <v>118.34483221630242</v>
      </c>
      <c r="Y59" s="23">
        <f t="shared" si="13"/>
        <v>147.93104027037802</v>
      </c>
      <c r="Z59" s="23">
        <f t="shared" si="14"/>
        <v>103.55172818926462</v>
      </c>
      <c r="AA59" s="24">
        <f t="shared" si="15"/>
        <v>73.96552013518901</v>
      </c>
      <c r="AB59" s="111">
        <f t="shared" si="9"/>
        <v>110.94828020278351</v>
      </c>
    </row>
    <row r="60" spans="1:28" s="42" customFormat="1" x14ac:dyDescent="0.25">
      <c r="A60" s="13" t="s">
        <v>270</v>
      </c>
      <c r="B60" s="13">
        <v>12</v>
      </c>
      <c r="C60" s="13" t="s">
        <v>52</v>
      </c>
      <c r="D60" s="13" t="s">
        <v>137</v>
      </c>
      <c r="E60" s="13" t="s">
        <v>17</v>
      </c>
      <c r="F60" s="27" t="s">
        <v>58</v>
      </c>
      <c r="G60" s="21">
        <v>4</v>
      </c>
      <c r="H60" s="27">
        <v>7</v>
      </c>
      <c r="I60" s="13">
        <v>8</v>
      </c>
      <c r="J60" s="13">
        <v>9</v>
      </c>
      <c r="K60" s="13">
        <v>10</v>
      </c>
      <c r="L60" s="13">
        <v>5</v>
      </c>
      <c r="M60" s="14">
        <v>6</v>
      </c>
      <c r="N60" s="129">
        <f t="shared" si="1"/>
        <v>7.5</v>
      </c>
      <c r="O60" s="22">
        <v>79.5</v>
      </c>
      <c r="P60" s="23">
        <v>187.5</v>
      </c>
      <c r="Q60" s="23">
        <v>43</v>
      </c>
      <c r="R60" s="23">
        <v>325</v>
      </c>
      <c r="S60" s="23">
        <v>67.5</v>
      </c>
      <c r="T60" s="24">
        <v>112.5</v>
      </c>
      <c r="U60" s="41">
        <f t="shared" si="2"/>
        <v>135.83333333333334</v>
      </c>
      <c r="V60" s="22">
        <f t="shared" si="10"/>
        <v>103.55172818926462</v>
      </c>
      <c r="W60" s="23">
        <f t="shared" si="11"/>
        <v>118.34483221630242</v>
      </c>
      <c r="X60" s="23">
        <f t="shared" si="12"/>
        <v>133.13793624334022</v>
      </c>
      <c r="Y60" s="23">
        <f t="shared" si="13"/>
        <v>147.93104027037802</v>
      </c>
      <c r="Z60" s="23">
        <f t="shared" si="14"/>
        <v>73.96552013518901</v>
      </c>
      <c r="AA60" s="24">
        <f t="shared" si="15"/>
        <v>88.758624162226823</v>
      </c>
      <c r="AB60" s="111">
        <f t="shared" si="9"/>
        <v>110.94828020278352</v>
      </c>
    </row>
    <row r="61" spans="1:28" s="42" customFormat="1" x14ac:dyDescent="0.25">
      <c r="A61" s="13" t="s">
        <v>271</v>
      </c>
      <c r="B61" s="13">
        <v>12</v>
      </c>
      <c r="C61" s="13" t="s">
        <v>52</v>
      </c>
      <c r="D61" s="13" t="s">
        <v>137</v>
      </c>
      <c r="E61" s="13" t="s">
        <v>17</v>
      </c>
      <c r="F61" s="27" t="s">
        <v>58</v>
      </c>
      <c r="G61" s="21">
        <v>4</v>
      </c>
      <c r="H61" s="27">
        <v>6</v>
      </c>
      <c r="I61" s="13">
        <v>9</v>
      </c>
      <c r="J61" s="13">
        <v>8</v>
      </c>
      <c r="K61" s="13">
        <v>10</v>
      </c>
      <c r="L61" s="13">
        <v>7</v>
      </c>
      <c r="M61" s="14">
        <v>5</v>
      </c>
      <c r="N61" s="129">
        <f t="shared" si="1"/>
        <v>7.5</v>
      </c>
      <c r="O61" s="22">
        <v>79.5</v>
      </c>
      <c r="P61" s="23">
        <v>187.5</v>
      </c>
      <c r="Q61" s="23">
        <v>43</v>
      </c>
      <c r="R61" s="23">
        <v>325</v>
      </c>
      <c r="S61" s="23">
        <v>67.5</v>
      </c>
      <c r="T61" s="24">
        <v>112.5</v>
      </c>
      <c r="U61" s="41">
        <f t="shared" si="2"/>
        <v>135.83333333333334</v>
      </c>
      <c r="V61" s="22">
        <f t="shared" si="10"/>
        <v>88.758624162226823</v>
      </c>
      <c r="W61" s="23">
        <f t="shared" si="11"/>
        <v>133.13793624334022</v>
      </c>
      <c r="X61" s="23">
        <f t="shared" si="12"/>
        <v>118.34483221630242</v>
      </c>
      <c r="Y61" s="23">
        <f t="shared" si="13"/>
        <v>147.93104027037802</v>
      </c>
      <c r="Z61" s="23">
        <f t="shared" si="14"/>
        <v>103.55172818926462</v>
      </c>
      <c r="AA61" s="24">
        <f t="shared" si="15"/>
        <v>73.96552013518901</v>
      </c>
      <c r="AB61" s="111">
        <f t="shared" si="9"/>
        <v>110.94828020278351</v>
      </c>
    </row>
    <row r="62" spans="1:28" s="42" customFormat="1" x14ac:dyDescent="0.25">
      <c r="A62" s="13" t="s">
        <v>272</v>
      </c>
      <c r="B62" s="13">
        <v>12</v>
      </c>
      <c r="C62" s="13" t="s">
        <v>52</v>
      </c>
      <c r="D62" s="13" t="s">
        <v>137</v>
      </c>
      <c r="E62" s="13" t="s">
        <v>18</v>
      </c>
      <c r="F62" s="27" t="s">
        <v>58</v>
      </c>
      <c r="G62" s="21">
        <v>4</v>
      </c>
      <c r="H62" s="27">
        <v>8</v>
      </c>
      <c r="I62" s="13">
        <v>10</v>
      </c>
      <c r="J62" s="13">
        <v>9</v>
      </c>
      <c r="K62" s="13">
        <v>6</v>
      </c>
      <c r="L62" s="13">
        <v>7</v>
      </c>
      <c r="M62" s="14">
        <v>5</v>
      </c>
      <c r="N62" s="129">
        <f t="shared" si="1"/>
        <v>7.5</v>
      </c>
      <c r="O62" s="22">
        <v>79.5</v>
      </c>
      <c r="P62" s="23">
        <v>187.5</v>
      </c>
      <c r="Q62" s="23">
        <v>43</v>
      </c>
      <c r="R62" s="23">
        <v>325</v>
      </c>
      <c r="S62" s="23">
        <v>67.5</v>
      </c>
      <c r="T62" s="24">
        <v>112.5</v>
      </c>
      <c r="U62" s="41">
        <f t="shared" si="2"/>
        <v>135.83333333333334</v>
      </c>
      <c r="V62" s="22">
        <f t="shared" si="10"/>
        <v>118.34483221630242</v>
      </c>
      <c r="W62" s="23">
        <f t="shared" si="11"/>
        <v>147.93104027037802</v>
      </c>
      <c r="X62" s="23">
        <f t="shared" si="12"/>
        <v>133.13793624334022</v>
      </c>
      <c r="Y62" s="23">
        <f t="shared" si="13"/>
        <v>88.758624162226823</v>
      </c>
      <c r="Z62" s="23">
        <f t="shared" si="14"/>
        <v>103.55172818926462</v>
      </c>
      <c r="AA62" s="24">
        <f t="shared" si="15"/>
        <v>73.96552013518901</v>
      </c>
      <c r="AB62" s="111">
        <f t="shared" si="9"/>
        <v>110.94828020278351</v>
      </c>
    </row>
    <row r="63" spans="1:28" s="42" customFormat="1" x14ac:dyDescent="0.25">
      <c r="A63" s="13" t="s">
        <v>273</v>
      </c>
      <c r="B63" s="13">
        <v>12</v>
      </c>
      <c r="C63" s="13" t="s">
        <v>52</v>
      </c>
      <c r="D63" s="13" t="s">
        <v>137</v>
      </c>
      <c r="E63" s="13" t="s">
        <v>17</v>
      </c>
      <c r="F63" s="27" t="s">
        <v>58</v>
      </c>
      <c r="G63" s="21">
        <v>4</v>
      </c>
      <c r="H63" s="27">
        <v>10</v>
      </c>
      <c r="I63" s="13">
        <v>7</v>
      </c>
      <c r="J63" s="13">
        <v>6</v>
      </c>
      <c r="K63" s="13">
        <v>8</v>
      </c>
      <c r="L63" s="13">
        <v>9</v>
      </c>
      <c r="M63" s="14">
        <v>5</v>
      </c>
      <c r="N63" s="129">
        <f t="shared" si="1"/>
        <v>7.5</v>
      </c>
      <c r="O63" s="22">
        <v>79.5</v>
      </c>
      <c r="P63" s="23">
        <v>187.5</v>
      </c>
      <c r="Q63" s="23">
        <v>43</v>
      </c>
      <c r="R63" s="23">
        <v>325</v>
      </c>
      <c r="S63" s="23">
        <v>67.5</v>
      </c>
      <c r="T63" s="24">
        <v>112.5</v>
      </c>
      <c r="U63" s="41">
        <f t="shared" si="2"/>
        <v>135.83333333333334</v>
      </c>
      <c r="V63" s="22">
        <f t="shared" si="10"/>
        <v>147.93104027037802</v>
      </c>
      <c r="W63" s="23">
        <f t="shared" si="11"/>
        <v>103.55172818926462</v>
      </c>
      <c r="X63" s="23">
        <f t="shared" si="12"/>
        <v>88.758624162226823</v>
      </c>
      <c r="Y63" s="23">
        <f t="shared" si="13"/>
        <v>118.34483221630242</v>
      </c>
      <c r="Z63" s="23">
        <f t="shared" si="14"/>
        <v>133.13793624334022</v>
      </c>
      <c r="AA63" s="24">
        <f t="shared" si="15"/>
        <v>73.96552013518901</v>
      </c>
      <c r="AB63" s="111">
        <f t="shared" si="9"/>
        <v>110.94828020278352</v>
      </c>
    </row>
    <row r="64" spans="1:28" s="42" customFormat="1" x14ac:dyDescent="0.25">
      <c r="A64" s="13" t="s">
        <v>274</v>
      </c>
      <c r="B64" s="13">
        <v>11</v>
      </c>
      <c r="C64" s="13" t="s">
        <v>52</v>
      </c>
      <c r="D64" s="13" t="s">
        <v>137</v>
      </c>
      <c r="E64" s="13" t="s">
        <v>17</v>
      </c>
      <c r="F64" s="27" t="s">
        <v>58</v>
      </c>
      <c r="G64" s="21">
        <v>5</v>
      </c>
      <c r="H64" s="27">
        <v>5</v>
      </c>
      <c r="I64" s="13">
        <v>8</v>
      </c>
      <c r="J64" s="13">
        <v>6</v>
      </c>
      <c r="K64" s="13">
        <v>10</v>
      </c>
      <c r="L64" s="13">
        <v>9</v>
      </c>
      <c r="M64" s="14">
        <v>7</v>
      </c>
      <c r="N64" s="129">
        <f t="shared" si="1"/>
        <v>7.5</v>
      </c>
      <c r="O64" s="22">
        <v>92</v>
      </c>
      <c r="P64" s="23">
        <v>79.5</v>
      </c>
      <c r="Q64" s="23">
        <v>112.5</v>
      </c>
      <c r="R64" s="23">
        <v>325</v>
      </c>
      <c r="S64" s="23">
        <v>187.5</v>
      </c>
      <c r="T64" s="24">
        <v>187.5</v>
      </c>
      <c r="U64" s="41">
        <f t="shared" si="2"/>
        <v>164</v>
      </c>
      <c r="V64" s="22">
        <f t="shared" si="10"/>
        <v>73.96552013518901</v>
      </c>
      <c r="W64" s="23">
        <f t="shared" si="11"/>
        <v>118.34483221630242</v>
      </c>
      <c r="X64" s="23">
        <f t="shared" si="12"/>
        <v>88.758624162226823</v>
      </c>
      <c r="Y64" s="23">
        <f t="shared" si="13"/>
        <v>147.93104027037802</v>
      </c>
      <c r="Z64" s="23">
        <f t="shared" si="14"/>
        <v>133.13793624334022</v>
      </c>
      <c r="AA64" s="24">
        <f t="shared" si="15"/>
        <v>103.55172818926462</v>
      </c>
      <c r="AB64" s="111">
        <f t="shared" si="9"/>
        <v>110.94828020278351</v>
      </c>
    </row>
    <row r="65" spans="1:28" s="42" customFormat="1" x14ac:dyDescent="0.25">
      <c r="A65" s="13" t="s">
        <v>275</v>
      </c>
      <c r="B65" s="13">
        <v>11</v>
      </c>
      <c r="C65" s="13" t="s">
        <v>52</v>
      </c>
      <c r="D65" s="13" t="s">
        <v>137</v>
      </c>
      <c r="E65" s="13" t="s">
        <v>17</v>
      </c>
      <c r="F65" s="27" t="s">
        <v>58</v>
      </c>
      <c r="G65" s="21">
        <v>5</v>
      </c>
      <c r="H65" s="27">
        <v>9</v>
      </c>
      <c r="I65" s="13">
        <v>8</v>
      </c>
      <c r="J65" s="13">
        <v>7</v>
      </c>
      <c r="K65" s="13">
        <v>10</v>
      </c>
      <c r="L65" s="13">
        <v>5</v>
      </c>
      <c r="M65" s="14">
        <v>6</v>
      </c>
      <c r="N65" s="129">
        <f t="shared" si="1"/>
        <v>7.5</v>
      </c>
      <c r="O65" s="22">
        <v>92</v>
      </c>
      <c r="P65" s="23">
        <v>79.5</v>
      </c>
      <c r="Q65" s="23">
        <v>112.5</v>
      </c>
      <c r="R65" s="23">
        <v>325</v>
      </c>
      <c r="S65" s="23">
        <v>187.5</v>
      </c>
      <c r="T65" s="24">
        <v>187.5</v>
      </c>
      <c r="U65" s="41">
        <f t="shared" si="2"/>
        <v>164</v>
      </c>
      <c r="V65" s="22">
        <f t="shared" si="10"/>
        <v>133.13793624334022</v>
      </c>
      <c r="W65" s="23">
        <f t="shared" si="11"/>
        <v>118.34483221630242</v>
      </c>
      <c r="X65" s="23">
        <f t="shared" si="12"/>
        <v>103.55172818926462</v>
      </c>
      <c r="Y65" s="23">
        <f t="shared" si="13"/>
        <v>147.93104027037802</v>
      </c>
      <c r="Z65" s="23">
        <f t="shared" si="14"/>
        <v>73.96552013518901</v>
      </c>
      <c r="AA65" s="24">
        <f t="shared" si="15"/>
        <v>88.758624162226823</v>
      </c>
      <c r="AB65" s="111">
        <f t="shared" si="9"/>
        <v>110.94828020278352</v>
      </c>
    </row>
    <row r="66" spans="1:28" s="42" customFormat="1" x14ac:dyDescent="0.25">
      <c r="A66" s="13" t="s">
        <v>276</v>
      </c>
      <c r="B66" s="13">
        <v>11</v>
      </c>
      <c r="C66" s="13" t="s">
        <v>52</v>
      </c>
      <c r="D66" s="13" t="s">
        <v>137</v>
      </c>
      <c r="E66" s="13" t="s">
        <v>18</v>
      </c>
      <c r="F66" s="27" t="s">
        <v>58</v>
      </c>
      <c r="G66" s="21">
        <v>5</v>
      </c>
      <c r="H66" s="27">
        <v>7</v>
      </c>
      <c r="I66" s="13">
        <v>6</v>
      </c>
      <c r="J66" s="13">
        <v>5</v>
      </c>
      <c r="K66" s="13">
        <v>10</v>
      </c>
      <c r="L66" s="13">
        <v>9</v>
      </c>
      <c r="M66" s="14">
        <v>8</v>
      </c>
      <c r="N66" s="129">
        <f t="shared" si="1"/>
        <v>7.5</v>
      </c>
      <c r="O66" s="22">
        <v>92</v>
      </c>
      <c r="P66" s="23">
        <v>79.5</v>
      </c>
      <c r="Q66" s="23">
        <v>112.5</v>
      </c>
      <c r="R66" s="23">
        <v>325</v>
      </c>
      <c r="S66" s="23">
        <v>187.5</v>
      </c>
      <c r="T66" s="24">
        <v>187.5</v>
      </c>
      <c r="U66" s="41">
        <f t="shared" si="2"/>
        <v>164</v>
      </c>
      <c r="V66" s="22">
        <f t="shared" si="10"/>
        <v>103.55172818926462</v>
      </c>
      <c r="W66" s="23">
        <f t="shared" si="11"/>
        <v>88.758624162226823</v>
      </c>
      <c r="X66" s="23">
        <f t="shared" si="12"/>
        <v>73.96552013518901</v>
      </c>
      <c r="Y66" s="23">
        <f t="shared" si="13"/>
        <v>147.93104027037802</v>
      </c>
      <c r="Z66" s="23">
        <f t="shared" si="14"/>
        <v>133.13793624334022</v>
      </c>
      <c r="AA66" s="24">
        <f t="shared" si="15"/>
        <v>118.34483221630242</v>
      </c>
      <c r="AB66" s="111">
        <f t="shared" si="9"/>
        <v>110.94828020278351</v>
      </c>
    </row>
    <row r="67" spans="1:28" s="42" customFormat="1" x14ac:dyDescent="0.25">
      <c r="A67" s="13" t="s">
        <v>277</v>
      </c>
      <c r="B67" s="13">
        <v>11</v>
      </c>
      <c r="C67" s="13" t="s">
        <v>52</v>
      </c>
      <c r="D67" s="13" t="s">
        <v>137</v>
      </c>
      <c r="E67" s="13" t="s">
        <v>18</v>
      </c>
      <c r="F67" s="27" t="s">
        <v>58</v>
      </c>
      <c r="G67" s="21">
        <v>5</v>
      </c>
      <c r="H67" s="27">
        <v>6</v>
      </c>
      <c r="I67" s="13">
        <v>5</v>
      </c>
      <c r="J67" s="13">
        <v>7</v>
      </c>
      <c r="K67" s="13">
        <v>10</v>
      </c>
      <c r="L67" s="13">
        <v>8</v>
      </c>
      <c r="M67" s="14">
        <v>9</v>
      </c>
      <c r="N67" s="129">
        <f t="shared" si="1"/>
        <v>7.5</v>
      </c>
      <c r="O67" s="22">
        <v>92</v>
      </c>
      <c r="P67" s="23">
        <v>79.5</v>
      </c>
      <c r="Q67" s="23">
        <v>112.5</v>
      </c>
      <c r="R67" s="23">
        <v>325</v>
      </c>
      <c r="S67" s="23">
        <v>187.5</v>
      </c>
      <c r="T67" s="24">
        <v>187.5</v>
      </c>
      <c r="U67" s="41">
        <f t="shared" si="2"/>
        <v>164</v>
      </c>
      <c r="V67" s="22">
        <f t="shared" si="10"/>
        <v>88.758624162226823</v>
      </c>
      <c r="W67" s="23">
        <f t="shared" si="11"/>
        <v>73.96552013518901</v>
      </c>
      <c r="X67" s="23">
        <f t="shared" si="12"/>
        <v>103.55172818926462</v>
      </c>
      <c r="Y67" s="23">
        <f t="shared" si="13"/>
        <v>147.93104027037802</v>
      </c>
      <c r="Z67" s="23">
        <f t="shared" si="14"/>
        <v>118.34483221630242</v>
      </c>
      <c r="AA67" s="24">
        <f t="shared" si="15"/>
        <v>133.13793624334022</v>
      </c>
      <c r="AB67" s="111">
        <f t="shared" si="9"/>
        <v>110.94828020278351</v>
      </c>
    </row>
    <row r="68" spans="1:28" s="42" customFormat="1" x14ac:dyDescent="0.25">
      <c r="A68" s="13" t="s">
        <v>278</v>
      </c>
      <c r="B68" s="13">
        <v>11</v>
      </c>
      <c r="C68" s="13" t="s">
        <v>52</v>
      </c>
      <c r="D68" s="13" t="s">
        <v>137</v>
      </c>
      <c r="E68" s="13" t="s">
        <v>18</v>
      </c>
      <c r="F68" s="27" t="s">
        <v>58</v>
      </c>
      <c r="G68" s="21">
        <v>5</v>
      </c>
      <c r="H68" s="27">
        <v>6</v>
      </c>
      <c r="I68" s="13">
        <v>5</v>
      </c>
      <c r="J68" s="13">
        <v>8</v>
      </c>
      <c r="K68" s="13">
        <v>10</v>
      </c>
      <c r="L68" s="13">
        <v>7</v>
      </c>
      <c r="M68" s="14">
        <v>9</v>
      </c>
      <c r="N68" s="129">
        <f t="shared" si="1"/>
        <v>7.5</v>
      </c>
      <c r="O68" s="22">
        <v>92</v>
      </c>
      <c r="P68" s="23">
        <v>79.5</v>
      </c>
      <c r="Q68" s="23">
        <v>112.5</v>
      </c>
      <c r="R68" s="23">
        <v>325</v>
      </c>
      <c r="S68" s="23">
        <v>187.5</v>
      </c>
      <c r="T68" s="24">
        <v>187.5</v>
      </c>
      <c r="U68" s="41">
        <f t="shared" si="2"/>
        <v>164</v>
      </c>
      <c r="V68" s="22">
        <f t="shared" si="10"/>
        <v>88.758624162226823</v>
      </c>
      <c r="W68" s="23">
        <f t="shared" si="11"/>
        <v>73.96552013518901</v>
      </c>
      <c r="X68" s="23">
        <f t="shared" si="12"/>
        <v>118.34483221630242</v>
      </c>
      <c r="Y68" s="23">
        <f t="shared" si="13"/>
        <v>147.93104027037802</v>
      </c>
      <c r="Z68" s="23">
        <f t="shared" si="14"/>
        <v>103.55172818926462</v>
      </c>
      <c r="AA68" s="24">
        <f t="shared" si="15"/>
        <v>133.13793624334022</v>
      </c>
      <c r="AB68" s="111">
        <f t="shared" si="9"/>
        <v>110.94828020278351</v>
      </c>
    </row>
    <row r="69" spans="1:28" s="42" customFormat="1" x14ac:dyDescent="0.25">
      <c r="A69" s="13" t="s">
        <v>279</v>
      </c>
      <c r="B69" s="13">
        <v>11</v>
      </c>
      <c r="C69" s="13" t="s">
        <v>52</v>
      </c>
      <c r="D69" s="13" t="s">
        <v>137</v>
      </c>
      <c r="E69" s="13" t="s">
        <v>17</v>
      </c>
      <c r="F69" s="27" t="s">
        <v>58</v>
      </c>
      <c r="G69" s="21">
        <v>6</v>
      </c>
      <c r="H69" s="27">
        <v>8</v>
      </c>
      <c r="I69" s="13">
        <v>2</v>
      </c>
      <c r="J69" s="13">
        <v>10</v>
      </c>
      <c r="K69" s="13">
        <v>3</v>
      </c>
      <c r="L69" s="13">
        <v>1</v>
      </c>
      <c r="M69" s="14">
        <v>9</v>
      </c>
      <c r="N69" s="129">
        <f t="shared" si="1"/>
        <v>5.5</v>
      </c>
      <c r="O69" s="22">
        <v>187.5</v>
      </c>
      <c r="P69" s="23">
        <v>400</v>
      </c>
      <c r="Q69" s="23">
        <v>79.5</v>
      </c>
      <c r="R69" s="23">
        <v>325</v>
      </c>
      <c r="S69" s="23">
        <v>112.5</v>
      </c>
      <c r="T69" s="24">
        <v>79.5</v>
      </c>
      <c r="U69" s="41">
        <f t="shared" si="2"/>
        <v>197.33333333333334</v>
      </c>
      <c r="V69" s="22">
        <f t="shared" si="10"/>
        <v>118.34483221630242</v>
      </c>
      <c r="W69" s="23">
        <f t="shared" si="11"/>
        <v>29.586208054075605</v>
      </c>
      <c r="X69" s="23">
        <f t="shared" si="12"/>
        <v>147.93104027037802</v>
      </c>
      <c r="Y69" s="23">
        <f t="shared" si="13"/>
        <v>44.379312081113412</v>
      </c>
      <c r="Z69" s="23">
        <f t="shared" si="14"/>
        <v>14.793104027037803</v>
      </c>
      <c r="AA69" s="24">
        <f t="shared" si="15"/>
        <v>133.13793624334022</v>
      </c>
      <c r="AB69" s="111">
        <f t="shared" si="9"/>
        <v>81.362072148707924</v>
      </c>
    </row>
    <row r="70" spans="1:28" s="42" customFormat="1" x14ac:dyDescent="0.25">
      <c r="A70" s="13" t="s">
        <v>280</v>
      </c>
      <c r="B70" s="13">
        <v>11</v>
      </c>
      <c r="C70" s="13" t="s">
        <v>52</v>
      </c>
      <c r="D70" s="13" t="s">
        <v>137</v>
      </c>
      <c r="E70" s="13" t="s">
        <v>17</v>
      </c>
      <c r="F70" s="27" t="s">
        <v>58</v>
      </c>
      <c r="G70" s="21">
        <v>6</v>
      </c>
      <c r="H70" s="27">
        <v>9</v>
      </c>
      <c r="I70" s="13">
        <v>8</v>
      </c>
      <c r="J70" s="13">
        <v>5</v>
      </c>
      <c r="K70" s="13">
        <v>10</v>
      </c>
      <c r="L70" s="13">
        <v>7</v>
      </c>
      <c r="M70" s="14">
        <v>6</v>
      </c>
      <c r="N70" s="129">
        <f t="shared" ref="N70:N133" si="16">SUM(H70:M70)/COUNTIF(H70:M70,"&lt;&gt;")</f>
        <v>7.5</v>
      </c>
      <c r="O70" s="22">
        <v>187.5</v>
      </c>
      <c r="P70" s="23">
        <v>400</v>
      </c>
      <c r="Q70" s="23">
        <v>79.5</v>
      </c>
      <c r="R70" s="23">
        <v>325</v>
      </c>
      <c r="S70" s="23">
        <v>112.5</v>
      </c>
      <c r="T70" s="24">
        <v>79.5</v>
      </c>
      <c r="U70" s="41">
        <f t="shared" ref="U70:U133" si="17">SUM(O70:T70)/COUNTIF(O70:T70,"&lt;&gt;")</f>
        <v>197.33333333333334</v>
      </c>
      <c r="V70" s="22">
        <f t="shared" si="10"/>
        <v>133.13793624334022</v>
      </c>
      <c r="W70" s="23">
        <f t="shared" si="11"/>
        <v>118.34483221630242</v>
      </c>
      <c r="X70" s="23">
        <f t="shared" si="12"/>
        <v>73.96552013518901</v>
      </c>
      <c r="Y70" s="23">
        <f t="shared" si="13"/>
        <v>147.93104027037802</v>
      </c>
      <c r="Z70" s="23">
        <f t="shared" si="14"/>
        <v>103.55172818926462</v>
      </c>
      <c r="AA70" s="24">
        <f t="shared" si="15"/>
        <v>88.758624162226823</v>
      </c>
      <c r="AB70" s="111">
        <f t="shared" ref="AB70:AB133" si="18">SUM(V70:AA70)/COUNTIF(V70:AA70,"&lt;&gt;")</f>
        <v>110.94828020278352</v>
      </c>
    </row>
    <row r="71" spans="1:28" s="42" customFormat="1" x14ac:dyDescent="0.25">
      <c r="A71" s="13" t="s">
        <v>281</v>
      </c>
      <c r="B71" s="13">
        <v>11</v>
      </c>
      <c r="C71" s="13" t="s">
        <v>52</v>
      </c>
      <c r="D71" s="13" t="s">
        <v>137</v>
      </c>
      <c r="E71" s="13" t="s">
        <v>17</v>
      </c>
      <c r="F71" s="27" t="s">
        <v>58</v>
      </c>
      <c r="G71" s="21">
        <v>6</v>
      </c>
      <c r="H71" s="27">
        <v>9</v>
      </c>
      <c r="I71" s="13">
        <v>8</v>
      </c>
      <c r="J71" s="13">
        <v>6</v>
      </c>
      <c r="K71" s="13">
        <v>10</v>
      </c>
      <c r="L71" s="13">
        <v>7</v>
      </c>
      <c r="M71" s="14">
        <v>5</v>
      </c>
      <c r="N71" s="129">
        <f t="shared" si="16"/>
        <v>7.5</v>
      </c>
      <c r="O71" s="22">
        <v>187.5</v>
      </c>
      <c r="P71" s="23">
        <v>400</v>
      </c>
      <c r="Q71" s="23">
        <v>79.5</v>
      </c>
      <c r="R71" s="23">
        <v>325</v>
      </c>
      <c r="S71" s="23">
        <v>112.5</v>
      </c>
      <c r="T71" s="24">
        <v>79.5</v>
      </c>
      <c r="U71" s="41">
        <f t="shared" si="17"/>
        <v>197.33333333333334</v>
      </c>
      <c r="V71" s="22">
        <f t="shared" si="10"/>
        <v>133.13793624334022</v>
      </c>
      <c r="W71" s="23">
        <f t="shared" si="11"/>
        <v>118.34483221630242</v>
      </c>
      <c r="X71" s="23">
        <f t="shared" si="12"/>
        <v>88.758624162226823</v>
      </c>
      <c r="Y71" s="23">
        <f t="shared" si="13"/>
        <v>147.93104027037802</v>
      </c>
      <c r="Z71" s="23">
        <f t="shared" si="14"/>
        <v>103.55172818926462</v>
      </c>
      <c r="AA71" s="24">
        <f t="shared" si="15"/>
        <v>73.96552013518901</v>
      </c>
      <c r="AB71" s="111">
        <f t="shared" si="18"/>
        <v>110.94828020278351</v>
      </c>
    </row>
    <row r="72" spans="1:28" s="42" customFormat="1" x14ac:dyDescent="0.25">
      <c r="A72" s="13" t="s">
        <v>282</v>
      </c>
      <c r="B72" s="13">
        <v>11</v>
      </c>
      <c r="C72" s="13" t="s">
        <v>52</v>
      </c>
      <c r="D72" s="13" t="s">
        <v>137</v>
      </c>
      <c r="E72" s="13" t="s">
        <v>18</v>
      </c>
      <c r="F72" s="27" t="s">
        <v>58</v>
      </c>
      <c r="G72" s="21">
        <v>6</v>
      </c>
      <c r="H72" s="27">
        <v>9</v>
      </c>
      <c r="I72" s="13">
        <v>8</v>
      </c>
      <c r="J72" s="13">
        <v>6</v>
      </c>
      <c r="K72" s="13">
        <v>10</v>
      </c>
      <c r="L72" s="13">
        <v>7</v>
      </c>
      <c r="M72" s="14">
        <v>5</v>
      </c>
      <c r="N72" s="129">
        <f t="shared" si="16"/>
        <v>7.5</v>
      </c>
      <c r="O72" s="22">
        <v>187.5</v>
      </c>
      <c r="P72" s="23">
        <v>400</v>
      </c>
      <c r="Q72" s="23">
        <v>79.5</v>
      </c>
      <c r="R72" s="23">
        <v>325</v>
      </c>
      <c r="S72" s="23">
        <v>112.5</v>
      </c>
      <c r="T72" s="24">
        <v>79.5</v>
      </c>
      <c r="U72" s="41">
        <f t="shared" si="17"/>
        <v>197.33333333333334</v>
      </c>
      <c r="V72" s="22">
        <f t="shared" si="10"/>
        <v>133.13793624334022</v>
      </c>
      <c r="W72" s="23">
        <f t="shared" si="11"/>
        <v>118.34483221630242</v>
      </c>
      <c r="X72" s="23">
        <f t="shared" si="12"/>
        <v>88.758624162226823</v>
      </c>
      <c r="Y72" s="23">
        <f t="shared" si="13"/>
        <v>147.93104027037802</v>
      </c>
      <c r="Z72" s="23">
        <f t="shared" si="14"/>
        <v>103.55172818926462</v>
      </c>
      <c r="AA72" s="24">
        <f t="shared" si="15"/>
        <v>73.96552013518901</v>
      </c>
      <c r="AB72" s="111">
        <f t="shared" si="18"/>
        <v>110.94828020278351</v>
      </c>
    </row>
    <row r="73" spans="1:28" s="42" customFormat="1" x14ac:dyDescent="0.25">
      <c r="A73" s="13" t="s">
        <v>283</v>
      </c>
      <c r="B73" s="13">
        <v>11</v>
      </c>
      <c r="C73" s="13" t="s">
        <v>52</v>
      </c>
      <c r="D73" s="13" t="s">
        <v>137</v>
      </c>
      <c r="E73" s="13" t="s">
        <v>18</v>
      </c>
      <c r="F73" s="27" t="s">
        <v>58</v>
      </c>
      <c r="G73" s="21">
        <v>6</v>
      </c>
      <c r="H73" s="27">
        <v>7</v>
      </c>
      <c r="I73" s="13">
        <v>6</v>
      </c>
      <c r="J73" s="13">
        <v>5</v>
      </c>
      <c r="K73" s="13">
        <v>10</v>
      </c>
      <c r="L73" s="13">
        <v>9</v>
      </c>
      <c r="M73" s="14">
        <v>8</v>
      </c>
      <c r="N73" s="129">
        <f t="shared" si="16"/>
        <v>7.5</v>
      </c>
      <c r="O73" s="22">
        <v>187.5</v>
      </c>
      <c r="P73" s="23">
        <v>400</v>
      </c>
      <c r="Q73" s="23">
        <v>79.5</v>
      </c>
      <c r="R73" s="23">
        <v>325</v>
      </c>
      <c r="S73" s="23">
        <v>112.5</v>
      </c>
      <c r="T73" s="24">
        <v>79.5</v>
      </c>
      <c r="U73" s="41">
        <f t="shared" si="17"/>
        <v>197.33333333333334</v>
      </c>
      <c r="V73" s="22">
        <f t="shared" si="10"/>
        <v>103.55172818926462</v>
      </c>
      <c r="W73" s="23">
        <f t="shared" si="11"/>
        <v>88.758624162226823</v>
      </c>
      <c r="X73" s="23">
        <f t="shared" si="12"/>
        <v>73.96552013518901</v>
      </c>
      <c r="Y73" s="23">
        <f t="shared" si="13"/>
        <v>147.93104027037802</v>
      </c>
      <c r="Z73" s="23">
        <f t="shared" si="14"/>
        <v>133.13793624334022</v>
      </c>
      <c r="AA73" s="24">
        <f t="shared" si="15"/>
        <v>118.34483221630242</v>
      </c>
      <c r="AB73" s="111">
        <f t="shared" si="18"/>
        <v>110.94828020278351</v>
      </c>
    </row>
    <row r="74" spans="1:28" s="42" customFormat="1" x14ac:dyDescent="0.25">
      <c r="A74" s="13" t="s">
        <v>284</v>
      </c>
      <c r="B74" s="13">
        <v>10</v>
      </c>
      <c r="C74" s="13" t="s">
        <v>52</v>
      </c>
      <c r="D74" s="13" t="s">
        <v>137</v>
      </c>
      <c r="E74" s="13" t="s">
        <v>18</v>
      </c>
      <c r="F74" s="27" t="s">
        <v>58</v>
      </c>
      <c r="G74" s="21">
        <v>7</v>
      </c>
      <c r="H74" s="27">
        <v>9</v>
      </c>
      <c r="I74" s="13">
        <v>5</v>
      </c>
      <c r="J74" s="13">
        <v>6</v>
      </c>
      <c r="K74" s="13">
        <v>10</v>
      </c>
      <c r="L74" s="13">
        <v>8</v>
      </c>
      <c r="M74" s="14">
        <v>7</v>
      </c>
      <c r="N74" s="129">
        <f t="shared" si="16"/>
        <v>7.5</v>
      </c>
      <c r="O74" s="22">
        <v>187.5</v>
      </c>
      <c r="P74" s="23">
        <v>92</v>
      </c>
      <c r="Q74" s="23">
        <v>43</v>
      </c>
      <c r="R74" s="23">
        <v>325</v>
      </c>
      <c r="S74" s="23">
        <v>67.5</v>
      </c>
      <c r="T74" s="24">
        <v>112.5</v>
      </c>
      <c r="U74" s="41">
        <f t="shared" si="17"/>
        <v>137.91666666666666</v>
      </c>
      <c r="V74" s="22">
        <f t="shared" ref="V74:V137" si="19">($U$206/10)*H74</f>
        <v>133.13793624334022</v>
      </c>
      <c r="W74" s="23">
        <f t="shared" ref="W74:W137" si="20">($U$206/10)*I74</f>
        <v>73.96552013518901</v>
      </c>
      <c r="X74" s="23">
        <f t="shared" ref="X74:X137" si="21">($U$206/10)*J74</f>
        <v>88.758624162226823</v>
      </c>
      <c r="Y74" s="23">
        <f t="shared" ref="Y74:Y137" si="22">($U$206/10)*K74</f>
        <v>147.93104027037802</v>
      </c>
      <c r="Z74" s="23">
        <f t="shared" ref="Z74:Z137" si="23">($U$206/10)*L74</f>
        <v>118.34483221630242</v>
      </c>
      <c r="AA74" s="24">
        <f t="shared" ref="AA74:AA137" si="24">($U$206/10)*M74</f>
        <v>103.55172818926462</v>
      </c>
      <c r="AB74" s="111">
        <f t="shared" si="18"/>
        <v>110.94828020278352</v>
      </c>
    </row>
    <row r="75" spans="1:28" s="42" customFormat="1" x14ac:dyDescent="0.25">
      <c r="A75" s="13" t="s">
        <v>285</v>
      </c>
      <c r="B75" s="13">
        <v>11</v>
      </c>
      <c r="C75" s="13" t="s">
        <v>52</v>
      </c>
      <c r="D75" s="13" t="s">
        <v>137</v>
      </c>
      <c r="E75" s="13" t="s">
        <v>18</v>
      </c>
      <c r="F75" s="27" t="s">
        <v>58</v>
      </c>
      <c r="G75" s="21">
        <v>7</v>
      </c>
      <c r="H75" s="27">
        <v>10</v>
      </c>
      <c r="I75" s="13">
        <v>8</v>
      </c>
      <c r="J75" s="13">
        <v>6</v>
      </c>
      <c r="K75" s="13">
        <v>9</v>
      </c>
      <c r="L75" s="13">
        <v>7</v>
      </c>
      <c r="M75" s="14">
        <v>4</v>
      </c>
      <c r="N75" s="129">
        <f t="shared" si="16"/>
        <v>7.333333333333333</v>
      </c>
      <c r="O75" s="22">
        <v>187.5</v>
      </c>
      <c r="P75" s="23">
        <v>92</v>
      </c>
      <c r="Q75" s="23">
        <v>43</v>
      </c>
      <c r="R75" s="23">
        <v>325</v>
      </c>
      <c r="S75" s="23">
        <v>67.5</v>
      </c>
      <c r="T75" s="24">
        <v>112.5</v>
      </c>
      <c r="U75" s="41">
        <f t="shared" si="17"/>
        <v>137.91666666666666</v>
      </c>
      <c r="V75" s="22">
        <f t="shared" si="19"/>
        <v>147.93104027037802</v>
      </c>
      <c r="W75" s="23">
        <f t="shared" si="20"/>
        <v>118.34483221630242</v>
      </c>
      <c r="X75" s="23">
        <f t="shared" si="21"/>
        <v>88.758624162226823</v>
      </c>
      <c r="Y75" s="23">
        <f t="shared" si="22"/>
        <v>133.13793624334022</v>
      </c>
      <c r="Z75" s="23">
        <f t="shared" si="23"/>
        <v>103.55172818926462</v>
      </c>
      <c r="AA75" s="24">
        <f t="shared" si="24"/>
        <v>59.172416108151211</v>
      </c>
      <c r="AB75" s="111">
        <f t="shared" si="18"/>
        <v>108.48276286494389</v>
      </c>
    </row>
    <row r="76" spans="1:28" s="42" customFormat="1" x14ac:dyDescent="0.25">
      <c r="A76" s="13" t="s">
        <v>286</v>
      </c>
      <c r="B76" s="13">
        <v>11</v>
      </c>
      <c r="C76" s="13" t="s">
        <v>52</v>
      </c>
      <c r="D76" s="13" t="s">
        <v>137</v>
      </c>
      <c r="E76" s="13" t="s">
        <v>18</v>
      </c>
      <c r="F76" s="27" t="s">
        <v>58</v>
      </c>
      <c r="G76" s="21">
        <v>7</v>
      </c>
      <c r="H76" s="27">
        <v>8</v>
      </c>
      <c r="I76" s="13">
        <v>7</v>
      </c>
      <c r="J76" s="13">
        <v>6</v>
      </c>
      <c r="K76" s="13">
        <v>10</v>
      </c>
      <c r="L76" s="13">
        <v>5</v>
      </c>
      <c r="M76" s="14">
        <v>9</v>
      </c>
      <c r="N76" s="129">
        <f t="shared" si="16"/>
        <v>7.5</v>
      </c>
      <c r="O76" s="22">
        <v>187.5</v>
      </c>
      <c r="P76" s="23">
        <v>92</v>
      </c>
      <c r="Q76" s="23">
        <v>43</v>
      </c>
      <c r="R76" s="23">
        <v>325</v>
      </c>
      <c r="S76" s="23">
        <v>67.5</v>
      </c>
      <c r="T76" s="24">
        <v>112.5</v>
      </c>
      <c r="U76" s="41">
        <f t="shared" si="17"/>
        <v>137.91666666666666</v>
      </c>
      <c r="V76" s="22">
        <f t="shared" si="19"/>
        <v>118.34483221630242</v>
      </c>
      <c r="W76" s="23">
        <f t="shared" si="20"/>
        <v>103.55172818926462</v>
      </c>
      <c r="X76" s="23">
        <f t="shared" si="21"/>
        <v>88.758624162226823</v>
      </c>
      <c r="Y76" s="23">
        <f t="shared" si="22"/>
        <v>147.93104027037802</v>
      </c>
      <c r="Z76" s="23">
        <f t="shared" si="23"/>
        <v>73.96552013518901</v>
      </c>
      <c r="AA76" s="24">
        <f t="shared" si="24"/>
        <v>133.13793624334022</v>
      </c>
      <c r="AB76" s="111">
        <f t="shared" si="18"/>
        <v>110.94828020278351</v>
      </c>
    </row>
    <row r="77" spans="1:28" s="42" customFormat="1" x14ac:dyDescent="0.25">
      <c r="A77" s="13" t="s">
        <v>287</v>
      </c>
      <c r="B77" s="13">
        <v>11</v>
      </c>
      <c r="C77" s="13" t="s">
        <v>52</v>
      </c>
      <c r="D77" s="13" t="s">
        <v>137</v>
      </c>
      <c r="E77" s="13" t="s">
        <v>18</v>
      </c>
      <c r="F77" s="27" t="s">
        <v>58</v>
      </c>
      <c r="G77" s="21">
        <v>7</v>
      </c>
      <c r="H77" s="27">
        <v>9</v>
      </c>
      <c r="I77" s="13">
        <v>7</v>
      </c>
      <c r="J77" s="13">
        <v>5</v>
      </c>
      <c r="K77" s="13">
        <v>10</v>
      </c>
      <c r="L77" s="13">
        <v>8</v>
      </c>
      <c r="M77" s="14">
        <v>6</v>
      </c>
      <c r="N77" s="129">
        <f t="shared" si="16"/>
        <v>7.5</v>
      </c>
      <c r="O77" s="22">
        <v>187.5</v>
      </c>
      <c r="P77" s="23">
        <v>92</v>
      </c>
      <c r="Q77" s="23">
        <v>43</v>
      </c>
      <c r="R77" s="23">
        <v>325</v>
      </c>
      <c r="S77" s="23">
        <v>67.5</v>
      </c>
      <c r="T77" s="24">
        <v>112.5</v>
      </c>
      <c r="U77" s="41">
        <f t="shared" si="17"/>
        <v>137.91666666666666</v>
      </c>
      <c r="V77" s="22">
        <f t="shared" si="19"/>
        <v>133.13793624334022</v>
      </c>
      <c r="W77" s="23">
        <f t="shared" si="20"/>
        <v>103.55172818926462</v>
      </c>
      <c r="X77" s="23">
        <f t="shared" si="21"/>
        <v>73.96552013518901</v>
      </c>
      <c r="Y77" s="23">
        <f t="shared" si="22"/>
        <v>147.93104027037802</v>
      </c>
      <c r="Z77" s="23">
        <f t="shared" si="23"/>
        <v>118.34483221630242</v>
      </c>
      <c r="AA77" s="24">
        <f t="shared" si="24"/>
        <v>88.758624162226823</v>
      </c>
      <c r="AB77" s="111">
        <f t="shared" si="18"/>
        <v>110.94828020278352</v>
      </c>
    </row>
    <row r="78" spans="1:28" s="42" customFormat="1" x14ac:dyDescent="0.25">
      <c r="A78" s="13" t="s">
        <v>288</v>
      </c>
      <c r="B78" s="13">
        <v>10</v>
      </c>
      <c r="C78" s="13" t="s">
        <v>52</v>
      </c>
      <c r="D78" s="13" t="s">
        <v>137</v>
      </c>
      <c r="E78" s="13" t="s">
        <v>18</v>
      </c>
      <c r="F78" s="27" t="s">
        <v>58</v>
      </c>
      <c r="G78" s="21">
        <v>7</v>
      </c>
      <c r="H78" s="27">
        <v>9</v>
      </c>
      <c r="I78" s="13">
        <v>10</v>
      </c>
      <c r="J78" s="13">
        <v>6</v>
      </c>
      <c r="K78" s="13">
        <v>8</v>
      </c>
      <c r="L78" s="13">
        <v>7</v>
      </c>
      <c r="M78" s="14">
        <v>5</v>
      </c>
      <c r="N78" s="129">
        <f t="shared" si="16"/>
        <v>7.5</v>
      </c>
      <c r="O78" s="22">
        <v>187.5</v>
      </c>
      <c r="P78" s="23">
        <v>92</v>
      </c>
      <c r="Q78" s="23">
        <v>43</v>
      </c>
      <c r="R78" s="23">
        <v>325</v>
      </c>
      <c r="S78" s="23">
        <v>67.5</v>
      </c>
      <c r="T78" s="24">
        <v>112.5</v>
      </c>
      <c r="U78" s="41">
        <f t="shared" si="17"/>
        <v>137.91666666666666</v>
      </c>
      <c r="V78" s="22">
        <f t="shared" si="19"/>
        <v>133.13793624334022</v>
      </c>
      <c r="W78" s="23">
        <f t="shared" si="20"/>
        <v>147.93104027037802</v>
      </c>
      <c r="X78" s="23">
        <f t="shared" si="21"/>
        <v>88.758624162226823</v>
      </c>
      <c r="Y78" s="23">
        <f t="shared" si="22"/>
        <v>118.34483221630242</v>
      </c>
      <c r="Z78" s="23">
        <f t="shared" si="23"/>
        <v>103.55172818926462</v>
      </c>
      <c r="AA78" s="24">
        <f t="shared" si="24"/>
        <v>73.96552013518901</v>
      </c>
      <c r="AB78" s="111">
        <f t="shared" si="18"/>
        <v>110.94828020278351</v>
      </c>
    </row>
    <row r="79" spans="1:28" s="42" customFormat="1" x14ac:dyDescent="0.25">
      <c r="A79" s="13" t="s">
        <v>289</v>
      </c>
      <c r="B79" s="13">
        <v>11</v>
      </c>
      <c r="C79" s="13" t="s">
        <v>52</v>
      </c>
      <c r="D79" s="13" t="s">
        <v>137</v>
      </c>
      <c r="E79" s="13" t="s">
        <v>18</v>
      </c>
      <c r="F79" s="27" t="s">
        <v>58</v>
      </c>
      <c r="G79" s="21">
        <v>8</v>
      </c>
      <c r="H79" s="27">
        <v>7</v>
      </c>
      <c r="I79" s="13">
        <v>10</v>
      </c>
      <c r="J79" s="13">
        <v>6</v>
      </c>
      <c r="K79" s="13">
        <v>8</v>
      </c>
      <c r="L79" s="13">
        <v>9</v>
      </c>
      <c r="M79" s="14">
        <v>5</v>
      </c>
      <c r="N79" s="129">
        <f t="shared" si="16"/>
        <v>7.5</v>
      </c>
      <c r="O79" s="22">
        <v>187.5</v>
      </c>
      <c r="P79" s="23">
        <v>187.5</v>
      </c>
      <c r="Q79" s="23">
        <v>325</v>
      </c>
      <c r="R79" s="23">
        <v>112.5</v>
      </c>
      <c r="S79" s="23">
        <v>79.5</v>
      </c>
      <c r="T79" s="24">
        <v>43</v>
      </c>
      <c r="U79" s="41">
        <f t="shared" si="17"/>
        <v>155.83333333333334</v>
      </c>
      <c r="V79" s="22">
        <f t="shared" si="19"/>
        <v>103.55172818926462</v>
      </c>
      <c r="W79" s="23">
        <f t="shared" si="20"/>
        <v>147.93104027037802</v>
      </c>
      <c r="X79" s="23">
        <f t="shared" si="21"/>
        <v>88.758624162226823</v>
      </c>
      <c r="Y79" s="23">
        <f t="shared" si="22"/>
        <v>118.34483221630242</v>
      </c>
      <c r="Z79" s="23">
        <f t="shared" si="23"/>
        <v>133.13793624334022</v>
      </c>
      <c r="AA79" s="24">
        <f t="shared" si="24"/>
        <v>73.96552013518901</v>
      </c>
      <c r="AB79" s="111">
        <f t="shared" si="18"/>
        <v>110.94828020278352</v>
      </c>
    </row>
    <row r="80" spans="1:28" s="42" customFormat="1" x14ac:dyDescent="0.25">
      <c r="A80" s="13" t="s">
        <v>290</v>
      </c>
      <c r="B80" s="13">
        <v>10</v>
      </c>
      <c r="C80" s="13" t="s">
        <v>52</v>
      </c>
      <c r="D80" s="13" t="s">
        <v>137</v>
      </c>
      <c r="E80" s="13" t="s">
        <v>18</v>
      </c>
      <c r="F80" s="27" t="s">
        <v>58</v>
      </c>
      <c r="G80" s="21">
        <v>8</v>
      </c>
      <c r="H80" s="27">
        <v>10</v>
      </c>
      <c r="I80" s="13">
        <v>8</v>
      </c>
      <c r="J80" s="13">
        <v>7</v>
      </c>
      <c r="K80" s="13">
        <v>9</v>
      </c>
      <c r="L80" s="13">
        <v>6</v>
      </c>
      <c r="M80" s="14">
        <v>5</v>
      </c>
      <c r="N80" s="129">
        <f t="shared" si="16"/>
        <v>7.5</v>
      </c>
      <c r="O80" s="22">
        <v>187.5</v>
      </c>
      <c r="P80" s="23">
        <v>187.5</v>
      </c>
      <c r="Q80" s="23">
        <v>325</v>
      </c>
      <c r="R80" s="23">
        <v>112.5</v>
      </c>
      <c r="S80" s="23">
        <v>79.5</v>
      </c>
      <c r="T80" s="24">
        <v>43</v>
      </c>
      <c r="U80" s="41">
        <f t="shared" si="17"/>
        <v>155.83333333333334</v>
      </c>
      <c r="V80" s="22">
        <f t="shared" si="19"/>
        <v>147.93104027037802</v>
      </c>
      <c r="W80" s="23">
        <f t="shared" si="20"/>
        <v>118.34483221630242</v>
      </c>
      <c r="X80" s="23">
        <f t="shared" si="21"/>
        <v>103.55172818926462</v>
      </c>
      <c r="Y80" s="23">
        <f t="shared" si="22"/>
        <v>133.13793624334022</v>
      </c>
      <c r="Z80" s="23">
        <f t="shared" si="23"/>
        <v>88.758624162226823</v>
      </c>
      <c r="AA80" s="24">
        <f t="shared" si="24"/>
        <v>73.96552013518901</v>
      </c>
      <c r="AB80" s="111">
        <f t="shared" si="18"/>
        <v>110.94828020278351</v>
      </c>
    </row>
    <row r="81" spans="1:28" s="42" customFormat="1" x14ac:dyDescent="0.25">
      <c r="A81" s="13" t="s">
        <v>291</v>
      </c>
      <c r="B81" s="13">
        <v>11</v>
      </c>
      <c r="C81" s="13" t="s">
        <v>52</v>
      </c>
      <c r="D81" s="13" t="s">
        <v>137</v>
      </c>
      <c r="E81" s="13" t="s">
        <v>18</v>
      </c>
      <c r="F81" s="27" t="s">
        <v>58</v>
      </c>
      <c r="G81" s="21">
        <v>8</v>
      </c>
      <c r="H81" s="27">
        <v>10</v>
      </c>
      <c r="I81" s="13">
        <v>8</v>
      </c>
      <c r="J81" s="13">
        <v>7</v>
      </c>
      <c r="K81" s="13">
        <v>9</v>
      </c>
      <c r="L81" s="13">
        <v>6</v>
      </c>
      <c r="M81" s="14">
        <v>5</v>
      </c>
      <c r="N81" s="129">
        <f t="shared" si="16"/>
        <v>7.5</v>
      </c>
      <c r="O81" s="22">
        <v>187.5</v>
      </c>
      <c r="P81" s="23">
        <v>187.5</v>
      </c>
      <c r="Q81" s="23">
        <v>325</v>
      </c>
      <c r="R81" s="23">
        <v>112.5</v>
      </c>
      <c r="S81" s="23">
        <v>79.5</v>
      </c>
      <c r="T81" s="24">
        <v>43</v>
      </c>
      <c r="U81" s="41">
        <f t="shared" si="17"/>
        <v>155.83333333333334</v>
      </c>
      <c r="V81" s="22">
        <f t="shared" si="19"/>
        <v>147.93104027037802</v>
      </c>
      <c r="W81" s="23">
        <f t="shared" si="20"/>
        <v>118.34483221630242</v>
      </c>
      <c r="X81" s="23">
        <f t="shared" si="21"/>
        <v>103.55172818926462</v>
      </c>
      <c r="Y81" s="23">
        <f t="shared" si="22"/>
        <v>133.13793624334022</v>
      </c>
      <c r="Z81" s="23">
        <f t="shared" si="23"/>
        <v>88.758624162226823</v>
      </c>
      <c r="AA81" s="24">
        <f t="shared" si="24"/>
        <v>73.96552013518901</v>
      </c>
      <c r="AB81" s="111">
        <f t="shared" si="18"/>
        <v>110.94828020278351</v>
      </c>
    </row>
    <row r="82" spans="1:28" s="42" customFormat="1" x14ac:dyDescent="0.25">
      <c r="A82" s="13" t="s">
        <v>292</v>
      </c>
      <c r="B82" s="13">
        <v>11</v>
      </c>
      <c r="C82" s="13" t="s">
        <v>52</v>
      </c>
      <c r="D82" s="13" t="s">
        <v>137</v>
      </c>
      <c r="E82" s="13" t="s">
        <v>17</v>
      </c>
      <c r="F82" s="27" t="s">
        <v>58</v>
      </c>
      <c r="G82" s="21">
        <v>8</v>
      </c>
      <c r="H82" s="27">
        <v>8</v>
      </c>
      <c r="I82" s="13">
        <v>2</v>
      </c>
      <c r="J82" s="13">
        <v>10</v>
      </c>
      <c r="K82" s="13">
        <v>5</v>
      </c>
      <c r="L82" s="13">
        <v>4</v>
      </c>
      <c r="M82" s="14">
        <v>9</v>
      </c>
      <c r="N82" s="129">
        <f t="shared" si="16"/>
        <v>6.333333333333333</v>
      </c>
      <c r="O82" s="22">
        <v>187.5</v>
      </c>
      <c r="P82" s="23">
        <v>187.5</v>
      </c>
      <c r="Q82" s="23">
        <v>325</v>
      </c>
      <c r="R82" s="23">
        <v>112.5</v>
      </c>
      <c r="S82" s="23">
        <v>79.5</v>
      </c>
      <c r="T82" s="24">
        <v>43</v>
      </c>
      <c r="U82" s="41">
        <f t="shared" si="17"/>
        <v>155.83333333333334</v>
      </c>
      <c r="V82" s="22">
        <f t="shared" si="19"/>
        <v>118.34483221630242</v>
      </c>
      <c r="W82" s="23">
        <f t="shared" si="20"/>
        <v>29.586208054075605</v>
      </c>
      <c r="X82" s="23">
        <f t="shared" si="21"/>
        <v>147.93104027037802</v>
      </c>
      <c r="Y82" s="23">
        <f t="shared" si="22"/>
        <v>73.96552013518901</v>
      </c>
      <c r="Z82" s="23">
        <f t="shared" si="23"/>
        <v>59.172416108151211</v>
      </c>
      <c r="AA82" s="24">
        <f t="shared" si="24"/>
        <v>133.13793624334022</v>
      </c>
      <c r="AB82" s="111">
        <f t="shared" si="18"/>
        <v>93.689658837906066</v>
      </c>
    </row>
    <row r="83" spans="1:28" s="42" customFormat="1" x14ac:dyDescent="0.25">
      <c r="A83" s="13" t="s">
        <v>293</v>
      </c>
      <c r="B83" s="13">
        <v>11</v>
      </c>
      <c r="C83" s="13" t="s">
        <v>52</v>
      </c>
      <c r="D83" s="13" t="s">
        <v>137</v>
      </c>
      <c r="E83" s="13" t="s">
        <v>18</v>
      </c>
      <c r="F83" s="27" t="s">
        <v>58</v>
      </c>
      <c r="G83" s="21">
        <v>8</v>
      </c>
      <c r="H83" s="27">
        <v>8</v>
      </c>
      <c r="I83" s="13">
        <v>10</v>
      </c>
      <c r="J83" s="13">
        <v>7</v>
      </c>
      <c r="K83" s="13">
        <v>6</v>
      </c>
      <c r="L83" s="13">
        <v>9</v>
      </c>
      <c r="M83" s="14">
        <v>5</v>
      </c>
      <c r="N83" s="129">
        <f t="shared" si="16"/>
        <v>7.5</v>
      </c>
      <c r="O83" s="22">
        <v>187.5</v>
      </c>
      <c r="P83" s="23">
        <v>187.5</v>
      </c>
      <c r="Q83" s="23">
        <v>325</v>
      </c>
      <c r="R83" s="23">
        <v>112.5</v>
      </c>
      <c r="S83" s="23">
        <v>79.5</v>
      </c>
      <c r="T83" s="24">
        <v>43</v>
      </c>
      <c r="U83" s="41">
        <f t="shared" si="17"/>
        <v>155.83333333333334</v>
      </c>
      <c r="V83" s="22">
        <f t="shared" si="19"/>
        <v>118.34483221630242</v>
      </c>
      <c r="W83" s="23">
        <f t="shared" si="20"/>
        <v>147.93104027037802</v>
      </c>
      <c r="X83" s="23">
        <f t="shared" si="21"/>
        <v>103.55172818926462</v>
      </c>
      <c r="Y83" s="23">
        <f t="shared" si="22"/>
        <v>88.758624162226823</v>
      </c>
      <c r="Z83" s="23">
        <f t="shared" si="23"/>
        <v>133.13793624334022</v>
      </c>
      <c r="AA83" s="24">
        <f t="shared" si="24"/>
        <v>73.96552013518901</v>
      </c>
      <c r="AB83" s="111">
        <f t="shared" si="18"/>
        <v>110.94828020278352</v>
      </c>
    </row>
    <row r="84" spans="1:28" s="42" customFormat="1" x14ac:dyDescent="0.25">
      <c r="A84" s="13" t="s">
        <v>294</v>
      </c>
      <c r="B84" s="13">
        <v>16</v>
      </c>
      <c r="C84" s="13" t="s">
        <v>52</v>
      </c>
      <c r="D84" s="13" t="s">
        <v>137</v>
      </c>
      <c r="E84" s="13" t="s">
        <v>18</v>
      </c>
      <c r="F84" s="27" t="s">
        <v>58</v>
      </c>
      <c r="G84" s="21">
        <v>9</v>
      </c>
      <c r="H84" s="27">
        <v>6</v>
      </c>
      <c r="I84" s="13">
        <v>5</v>
      </c>
      <c r="J84" s="13">
        <v>9</v>
      </c>
      <c r="K84" s="13">
        <v>8</v>
      </c>
      <c r="L84" s="13">
        <v>7</v>
      </c>
      <c r="M84" s="14">
        <v>10</v>
      </c>
      <c r="N84" s="129">
        <f t="shared" si="16"/>
        <v>7.5</v>
      </c>
      <c r="O84" s="22">
        <v>187.5</v>
      </c>
      <c r="P84" s="23">
        <v>112.5</v>
      </c>
      <c r="Q84" s="23">
        <v>112.5</v>
      </c>
      <c r="R84" s="23">
        <v>325</v>
      </c>
      <c r="S84" s="23">
        <v>79.5</v>
      </c>
      <c r="T84" s="24">
        <v>79.5</v>
      </c>
      <c r="U84" s="41">
        <f t="shared" si="17"/>
        <v>149.41666666666666</v>
      </c>
      <c r="V84" s="22">
        <f t="shared" si="19"/>
        <v>88.758624162226823</v>
      </c>
      <c r="W84" s="23">
        <f t="shared" si="20"/>
        <v>73.96552013518901</v>
      </c>
      <c r="X84" s="23">
        <f t="shared" si="21"/>
        <v>133.13793624334022</v>
      </c>
      <c r="Y84" s="23">
        <f t="shared" si="22"/>
        <v>118.34483221630242</v>
      </c>
      <c r="Z84" s="23">
        <f t="shared" si="23"/>
        <v>103.55172818926462</v>
      </c>
      <c r="AA84" s="24">
        <f t="shared" si="24"/>
        <v>147.93104027037802</v>
      </c>
      <c r="AB84" s="111">
        <f t="shared" si="18"/>
        <v>110.94828020278352</v>
      </c>
    </row>
    <row r="85" spans="1:28" s="42" customFormat="1" x14ac:dyDescent="0.25">
      <c r="A85" s="13" t="s">
        <v>295</v>
      </c>
      <c r="B85" s="13">
        <v>15</v>
      </c>
      <c r="C85" s="13" t="s">
        <v>52</v>
      </c>
      <c r="D85" s="13" t="s">
        <v>137</v>
      </c>
      <c r="E85" s="13" t="s">
        <v>18</v>
      </c>
      <c r="F85" s="27" t="s">
        <v>58</v>
      </c>
      <c r="G85" s="21">
        <v>9</v>
      </c>
      <c r="H85" s="27">
        <v>6</v>
      </c>
      <c r="I85" s="13">
        <v>9</v>
      </c>
      <c r="J85" s="13">
        <v>8</v>
      </c>
      <c r="K85" s="13">
        <v>10</v>
      </c>
      <c r="L85" s="13">
        <v>7</v>
      </c>
      <c r="M85" s="14">
        <v>5</v>
      </c>
      <c r="N85" s="129">
        <f t="shared" si="16"/>
        <v>7.5</v>
      </c>
      <c r="O85" s="22">
        <v>187.5</v>
      </c>
      <c r="P85" s="23">
        <v>112.5</v>
      </c>
      <c r="Q85" s="23">
        <v>112.5</v>
      </c>
      <c r="R85" s="23">
        <v>325</v>
      </c>
      <c r="S85" s="23">
        <v>79.5</v>
      </c>
      <c r="T85" s="24">
        <v>79.5</v>
      </c>
      <c r="U85" s="41">
        <f t="shared" si="17"/>
        <v>149.41666666666666</v>
      </c>
      <c r="V85" s="22">
        <f t="shared" si="19"/>
        <v>88.758624162226823</v>
      </c>
      <c r="W85" s="23">
        <f t="shared" si="20"/>
        <v>133.13793624334022</v>
      </c>
      <c r="X85" s="23">
        <f t="shared" si="21"/>
        <v>118.34483221630242</v>
      </c>
      <c r="Y85" s="23">
        <f t="shared" si="22"/>
        <v>147.93104027037802</v>
      </c>
      <c r="Z85" s="23">
        <f t="shared" si="23"/>
        <v>103.55172818926462</v>
      </c>
      <c r="AA85" s="24">
        <f t="shared" si="24"/>
        <v>73.96552013518901</v>
      </c>
      <c r="AB85" s="111">
        <f t="shared" si="18"/>
        <v>110.94828020278351</v>
      </c>
    </row>
    <row r="86" spans="1:28" s="42" customFormat="1" x14ac:dyDescent="0.25">
      <c r="A86" s="13" t="s">
        <v>296</v>
      </c>
      <c r="B86" s="13">
        <v>15</v>
      </c>
      <c r="C86" s="13" t="s">
        <v>52</v>
      </c>
      <c r="D86" s="13" t="s">
        <v>137</v>
      </c>
      <c r="E86" s="13" t="s">
        <v>17</v>
      </c>
      <c r="F86" s="27" t="s">
        <v>58</v>
      </c>
      <c r="G86" s="21">
        <v>9</v>
      </c>
      <c r="H86" s="27">
        <v>9</v>
      </c>
      <c r="I86" s="13">
        <v>6</v>
      </c>
      <c r="J86" s="13">
        <v>7</v>
      </c>
      <c r="K86" s="13">
        <v>10</v>
      </c>
      <c r="L86" s="13">
        <v>5</v>
      </c>
      <c r="M86" s="14">
        <v>8</v>
      </c>
      <c r="N86" s="129">
        <f t="shared" si="16"/>
        <v>7.5</v>
      </c>
      <c r="O86" s="22">
        <v>187.5</v>
      </c>
      <c r="P86" s="23">
        <v>112.5</v>
      </c>
      <c r="Q86" s="23">
        <v>112.5</v>
      </c>
      <c r="R86" s="23">
        <v>325</v>
      </c>
      <c r="S86" s="23">
        <v>79.5</v>
      </c>
      <c r="T86" s="24">
        <v>79.5</v>
      </c>
      <c r="U86" s="41">
        <f t="shared" si="17"/>
        <v>149.41666666666666</v>
      </c>
      <c r="V86" s="22">
        <f t="shared" si="19"/>
        <v>133.13793624334022</v>
      </c>
      <c r="W86" s="23">
        <f t="shared" si="20"/>
        <v>88.758624162226823</v>
      </c>
      <c r="X86" s="23">
        <f t="shared" si="21"/>
        <v>103.55172818926462</v>
      </c>
      <c r="Y86" s="23">
        <f t="shared" si="22"/>
        <v>147.93104027037802</v>
      </c>
      <c r="Z86" s="23">
        <f t="shared" si="23"/>
        <v>73.96552013518901</v>
      </c>
      <c r="AA86" s="24">
        <f t="shared" si="24"/>
        <v>118.34483221630242</v>
      </c>
      <c r="AB86" s="111">
        <f t="shared" si="18"/>
        <v>110.94828020278351</v>
      </c>
    </row>
    <row r="87" spans="1:28" s="42" customFormat="1" x14ac:dyDescent="0.25">
      <c r="A87" s="13" t="s">
        <v>297</v>
      </c>
      <c r="B87" s="13">
        <v>16</v>
      </c>
      <c r="C87" s="13" t="s">
        <v>52</v>
      </c>
      <c r="D87" s="13" t="s">
        <v>137</v>
      </c>
      <c r="E87" s="13" t="s">
        <v>17</v>
      </c>
      <c r="F87" s="27" t="s">
        <v>58</v>
      </c>
      <c r="G87" s="21">
        <v>9</v>
      </c>
      <c r="H87" s="27">
        <v>10</v>
      </c>
      <c r="I87" s="13">
        <v>8</v>
      </c>
      <c r="J87" s="13">
        <v>7</v>
      </c>
      <c r="K87" s="13">
        <v>9</v>
      </c>
      <c r="L87" s="13">
        <v>3</v>
      </c>
      <c r="M87" s="14">
        <v>4</v>
      </c>
      <c r="N87" s="129">
        <f t="shared" si="16"/>
        <v>6.833333333333333</v>
      </c>
      <c r="O87" s="22">
        <v>187.5</v>
      </c>
      <c r="P87" s="23">
        <v>112.5</v>
      </c>
      <c r="Q87" s="23">
        <v>112.5</v>
      </c>
      <c r="R87" s="23">
        <v>325</v>
      </c>
      <c r="S87" s="23">
        <v>79.5</v>
      </c>
      <c r="T87" s="24">
        <v>79.5</v>
      </c>
      <c r="U87" s="41">
        <f t="shared" si="17"/>
        <v>149.41666666666666</v>
      </c>
      <c r="V87" s="22">
        <f t="shared" si="19"/>
        <v>147.93104027037802</v>
      </c>
      <c r="W87" s="23">
        <f t="shared" si="20"/>
        <v>118.34483221630242</v>
      </c>
      <c r="X87" s="23">
        <f t="shared" si="21"/>
        <v>103.55172818926462</v>
      </c>
      <c r="Y87" s="23">
        <f t="shared" si="22"/>
        <v>133.13793624334022</v>
      </c>
      <c r="Z87" s="23">
        <f t="shared" si="23"/>
        <v>44.379312081113412</v>
      </c>
      <c r="AA87" s="24">
        <f t="shared" si="24"/>
        <v>59.172416108151211</v>
      </c>
      <c r="AB87" s="111">
        <f t="shared" si="18"/>
        <v>101.08621085142498</v>
      </c>
    </row>
    <row r="88" spans="1:28" s="42" customFormat="1" x14ac:dyDescent="0.25">
      <c r="A88" s="13" t="s">
        <v>298</v>
      </c>
      <c r="B88" s="13">
        <v>16</v>
      </c>
      <c r="C88" s="13" t="s">
        <v>52</v>
      </c>
      <c r="D88" s="13" t="s">
        <v>137</v>
      </c>
      <c r="E88" s="13" t="s">
        <v>18</v>
      </c>
      <c r="F88" s="27" t="s">
        <v>58</v>
      </c>
      <c r="G88" s="21">
        <v>9</v>
      </c>
      <c r="H88" s="27">
        <v>7</v>
      </c>
      <c r="I88" s="13">
        <v>9</v>
      </c>
      <c r="J88" s="13">
        <v>8</v>
      </c>
      <c r="K88" s="13">
        <v>10</v>
      </c>
      <c r="L88" s="13">
        <v>6</v>
      </c>
      <c r="M88" s="14">
        <v>4</v>
      </c>
      <c r="N88" s="129">
        <f t="shared" si="16"/>
        <v>7.333333333333333</v>
      </c>
      <c r="O88" s="22">
        <v>187.5</v>
      </c>
      <c r="P88" s="23">
        <v>112.5</v>
      </c>
      <c r="Q88" s="23">
        <v>112.5</v>
      </c>
      <c r="R88" s="23">
        <v>325</v>
      </c>
      <c r="S88" s="23">
        <v>79.5</v>
      </c>
      <c r="T88" s="24">
        <v>79.5</v>
      </c>
      <c r="U88" s="41">
        <f t="shared" si="17"/>
        <v>149.41666666666666</v>
      </c>
      <c r="V88" s="22">
        <f t="shared" si="19"/>
        <v>103.55172818926462</v>
      </c>
      <c r="W88" s="23">
        <f t="shared" si="20"/>
        <v>133.13793624334022</v>
      </c>
      <c r="X88" s="23">
        <f t="shared" si="21"/>
        <v>118.34483221630242</v>
      </c>
      <c r="Y88" s="23">
        <f t="shared" si="22"/>
        <v>147.93104027037802</v>
      </c>
      <c r="Z88" s="23">
        <f t="shared" si="23"/>
        <v>88.758624162226823</v>
      </c>
      <c r="AA88" s="24">
        <f t="shared" si="24"/>
        <v>59.172416108151211</v>
      </c>
      <c r="AB88" s="111">
        <f t="shared" si="18"/>
        <v>108.48276286494389</v>
      </c>
    </row>
    <row r="89" spans="1:28" s="42" customFormat="1" x14ac:dyDescent="0.25">
      <c r="A89" s="13" t="s">
        <v>299</v>
      </c>
      <c r="B89" s="13">
        <v>15</v>
      </c>
      <c r="C89" s="13" t="s">
        <v>52</v>
      </c>
      <c r="D89" s="13" t="s">
        <v>137</v>
      </c>
      <c r="E89" s="13" t="s">
        <v>17</v>
      </c>
      <c r="F89" s="27" t="s">
        <v>58</v>
      </c>
      <c r="G89" s="21">
        <v>10</v>
      </c>
      <c r="H89" s="27">
        <v>7</v>
      </c>
      <c r="I89" s="13">
        <v>6</v>
      </c>
      <c r="J89" s="13">
        <v>5</v>
      </c>
      <c r="K89" s="13">
        <v>10</v>
      </c>
      <c r="L89" s="13">
        <v>9</v>
      </c>
      <c r="M89" s="14">
        <v>8</v>
      </c>
      <c r="N89" s="129">
        <f t="shared" si="16"/>
        <v>7.5</v>
      </c>
      <c r="O89" s="22">
        <v>325</v>
      </c>
      <c r="P89" s="23">
        <v>187.5</v>
      </c>
      <c r="Q89" s="23">
        <v>112.5</v>
      </c>
      <c r="R89" s="23">
        <v>325</v>
      </c>
      <c r="S89" s="23">
        <v>79.5</v>
      </c>
      <c r="T89" s="24">
        <v>92</v>
      </c>
      <c r="U89" s="41">
        <f t="shared" si="17"/>
        <v>186.91666666666666</v>
      </c>
      <c r="V89" s="22">
        <f t="shared" si="19"/>
        <v>103.55172818926462</v>
      </c>
      <c r="W89" s="23">
        <f t="shared" si="20"/>
        <v>88.758624162226823</v>
      </c>
      <c r="X89" s="23">
        <f t="shared" si="21"/>
        <v>73.96552013518901</v>
      </c>
      <c r="Y89" s="23">
        <f t="shared" si="22"/>
        <v>147.93104027037802</v>
      </c>
      <c r="Z89" s="23">
        <f t="shared" si="23"/>
        <v>133.13793624334022</v>
      </c>
      <c r="AA89" s="24">
        <f t="shared" si="24"/>
        <v>118.34483221630242</v>
      </c>
      <c r="AB89" s="111">
        <f t="shared" si="18"/>
        <v>110.94828020278351</v>
      </c>
    </row>
    <row r="90" spans="1:28" s="42" customFormat="1" x14ac:dyDescent="0.25">
      <c r="A90" s="13" t="s">
        <v>300</v>
      </c>
      <c r="B90" s="13">
        <v>17</v>
      </c>
      <c r="C90" s="13" t="s">
        <v>52</v>
      </c>
      <c r="D90" s="13" t="s">
        <v>137</v>
      </c>
      <c r="E90" s="13" t="s">
        <v>17</v>
      </c>
      <c r="F90" s="27" t="s">
        <v>58</v>
      </c>
      <c r="G90" s="21">
        <v>10</v>
      </c>
      <c r="H90" s="27">
        <v>9</v>
      </c>
      <c r="I90" s="13">
        <v>8</v>
      </c>
      <c r="J90" s="13">
        <v>5</v>
      </c>
      <c r="K90" s="13">
        <v>10</v>
      </c>
      <c r="L90" s="13">
        <v>3</v>
      </c>
      <c r="M90" s="14">
        <v>4</v>
      </c>
      <c r="N90" s="129">
        <f t="shared" si="16"/>
        <v>6.5</v>
      </c>
      <c r="O90" s="22">
        <v>325</v>
      </c>
      <c r="P90" s="23">
        <v>187.5</v>
      </c>
      <c r="Q90" s="23">
        <v>112.5</v>
      </c>
      <c r="R90" s="23">
        <v>325</v>
      </c>
      <c r="S90" s="23">
        <v>79.5</v>
      </c>
      <c r="T90" s="24">
        <v>92</v>
      </c>
      <c r="U90" s="41">
        <f t="shared" si="17"/>
        <v>186.91666666666666</v>
      </c>
      <c r="V90" s="22">
        <f t="shared" si="19"/>
        <v>133.13793624334022</v>
      </c>
      <c r="W90" s="23">
        <f t="shared" si="20"/>
        <v>118.34483221630242</v>
      </c>
      <c r="X90" s="23">
        <f t="shared" si="21"/>
        <v>73.96552013518901</v>
      </c>
      <c r="Y90" s="23">
        <f t="shared" si="22"/>
        <v>147.93104027037802</v>
      </c>
      <c r="Z90" s="23">
        <f t="shared" si="23"/>
        <v>44.379312081113412</v>
      </c>
      <c r="AA90" s="24">
        <f t="shared" si="24"/>
        <v>59.172416108151211</v>
      </c>
      <c r="AB90" s="111">
        <f t="shared" si="18"/>
        <v>96.155176175745723</v>
      </c>
    </row>
    <row r="91" spans="1:28" s="42" customFormat="1" x14ac:dyDescent="0.25">
      <c r="A91" s="13" t="s">
        <v>301</v>
      </c>
      <c r="B91" s="13">
        <v>16</v>
      </c>
      <c r="C91" s="13" t="s">
        <v>52</v>
      </c>
      <c r="D91" s="13" t="s">
        <v>137</v>
      </c>
      <c r="E91" s="13" t="s">
        <v>17</v>
      </c>
      <c r="F91" s="27" t="s">
        <v>58</v>
      </c>
      <c r="G91" s="21">
        <v>10</v>
      </c>
      <c r="H91" s="27">
        <v>7</v>
      </c>
      <c r="I91" s="13">
        <v>8</v>
      </c>
      <c r="J91" s="13">
        <v>4</v>
      </c>
      <c r="K91" s="13">
        <v>10</v>
      </c>
      <c r="L91" s="13">
        <v>3</v>
      </c>
      <c r="M91" s="14">
        <v>5</v>
      </c>
      <c r="N91" s="129">
        <f t="shared" si="16"/>
        <v>6.166666666666667</v>
      </c>
      <c r="O91" s="22">
        <v>325</v>
      </c>
      <c r="P91" s="23">
        <v>187.5</v>
      </c>
      <c r="Q91" s="23">
        <v>112.5</v>
      </c>
      <c r="R91" s="23">
        <v>325</v>
      </c>
      <c r="S91" s="23">
        <v>79.5</v>
      </c>
      <c r="T91" s="24">
        <v>92</v>
      </c>
      <c r="U91" s="41">
        <f t="shared" si="17"/>
        <v>186.91666666666666</v>
      </c>
      <c r="V91" s="22">
        <f t="shared" si="19"/>
        <v>103.55172818926462</v>
      </c>
      <c r="W91" s="23">
        <f t="shared" si="20"/>
        <v>118.34483221630242</v>
      </c>
      <c r="X91" s="23">
        <f t="shared" si="21"/>
        <v>59.172416108151211</v>
      </c>
      <c r="Y91" s="23">
        <f t="shared" si="22"/>
        <v>147.93104027037802</v>
      </c>
      <c r="Z91" s="23">
        <f t="shared" si="23"/>
        <v>44.379312081113412</v>
      </c>
      <c r="AA91" s="24">
        <f t="shared" si="24"/>
        <v>73.96552013518901</v>
      </c>
      <c r="AB91" s="111">
        <f t="shared" si="18"/>
        <v>91.224141500066438</v>
      </c>
    </row>
    <row r="92" spans="1:28" s="42" customFormat="1" x14ac:dyDescent="0.25">
      <c r="A92" s="13" t="s">
        <v>302</v>
      </c>
      <c r="B92" s="13">
        <v>16</v>
      </c>
      <c r="C92" s="13" t="s">
        <v>52</v>
      </c>
      <c r="D92" s="13" t="s">
        <v>137</v>
      </c>
      <c r="E92" s="13" t="s">
        <v>17</v>
      </c>
      <c r="F92" s="27" t="s">
        <v>58</v>
      </c>
      <c r="G92" s="21">
        <v>10</v>
      </c>
      <c r="H92" s="27">
        <v>6</v>
      </c>
      <c r="I92" s="13">
        <v>4</v>
      </c>
      <c r="J92" s="13">
        <v>10</v>
      </c>
      <c r="K92" s="13">
        <v>9</v>
      </c>
      <c r="L92" s="13">
        <v>8</v>
      </c>
      <c r="M92" s="14">
        <v>7</v>
      </c>
      <c r="N92" s="129">
        <f t="shared" si="16"/>
        <v>7.333333333333333</v>
      </c>
      <c r="O92" s="22">
        <v>325</v>
      </c>
      <c r="P92" s="23">
        <v>187.5</v>
      </c>
      <c r="Q92" s="23">
        <v>112.5</v>
      </c>
      <c r="R92" s="23">
        <v>325</v>
      </c>
      <c r="S92" s="23">
        <v>79.5</v>
      </c>
      <c r="T92" s="24">
        <v>92</v>
      </c>
      <c r="U92" s="41">
        <f t="shared" si="17"/>
        <v>186.91666666666666</v>
      </c>
      <c r="V92" s="22">
        <f t="shared" si="19"/>
        <v>88.758624162226823</v>
      </c>
      <c r="W92" s="23">
        <f t="shared" si="20"/>
        <v>59.172416108151211</v>
      </c>
      <c r="X92" s="23">
        <f t="shared" si="21"/>
        <v>147.93104027037802</v>
      </c>
      <c r="Y92" s="23">
        <f t="shared" si="22"/>
        <v>133.13793624334022</v>
      </c>
      <c r="Z92" s="23">
        <f t="shared" si="23"/>
        <v>118.34483221630242</v>
      </c>
      <c r="AA92" s="24">
        <f t="shared" si="24"/>
        <v>103.55172818926462</v>
      </c>
      <c r="AB92" s="111">
        <f t="shared" si="18"/>
        <v>108.48276286494389</v>
      </c>
    </row>
    <row r="93" spans="1:28" s="42" customFormat="1" x14ac:dyDescent="0.25">
      <c r="A93" s="13" t="s">
        <v>303</v>
      </c>
      <c r="B93" s="13">
        <v>16</v>
      </c>
      <c r="C93" s="13" t="s">
        <v>52</v>
      </c>
      <c r="D93" s="13" t="s">
        <v>137</v>
      </c>
      <c r="E93" s="13" t="s">
        <v>17</v>
      </c>
      <c r="F93" s="27" t="s">
        <v>58</v>
      </c>
      <c r="G93" s="21">
        <v>10</v>
      </c>
      <c r="H93" s="27">
        <v>8</v>
      </c>
      <c r="I93" s="13">
        <v>9</v>
      </c>
      <c r="J93" s="13">
        <v>5</v>
      </c>
      <c r="K93" s="13">
        <v>10</v>
      </c>
      <c r="L93" s="13">
        <v>7</v>
      </c>
      <c r="M93" s="14">
        <v>6</v>
      </c>
      <c r="N93" s="129">
        <f t="shared" si="16"/>
        <v>7.5</v>
      </c>
      <c r="O93" s="22">
        <v>325</v>
      </c>
      <c r="P93" s="23">
        <v>187.5</v>
      </c>
      <c r="Q93" s="23">
        <v>112.5</v>
      </c>
      <c r="R93" s="23">
        <v>325</v>
      </c>
      <c r="S93" s="23">
        <v>79.5</v>
      </c>
      <c r="T93" s="24">
        <v>92</v>
      </c>
      <c r="U93" s="41">
        <f t="shared" si="17"/>
        <v>186.91666666666666</v>
      </c>
      <c r="V93" s="22">
        <f t="shared" si="19"/>
        <v>118.34483221630242</v>
      </c>
      <c r="W93" s="23">
        <f t="shared" si="20"/>
        <v>133.13793624334022</v>
      </c>
      <c r="X93" s="23">
        <f t="shared" si="21"/>
        <v>73.96552013518901</v>
      </c>
      <c r="Y93" s="23">
        <f t="shared" si="22"/>
        <v>147.93104027037802</v>
      </c>
      <c r="Z93" s="23">
        <f t="shared" si="23"/>
        <v>103.55172818926462</v>
      </c>
      <c r="AA93" s="24">
        <f t="shared" si="24"/>
        <v>88.758624162226823</v>
      </c>
      <c r="AB93" s="111">
        <f t="shared" si="18"/>
        <v>110.94828020278352</v>
      </c>
    </row>
    <row r="94" spans="1:28" s="42" customFormat="1" x14ac:dyDescent="0.25">
      <c r="A94" s="13" t="s">
        <v>304</v>
      </c>
      <c r="B94" s="13">
        <v>16</v>
      </c>
      <c r="C94" s="13" t="s">
        <v>52</v>
      </c>
      <c r="D94" s="13" t="s">
        <v>137</v>
      </c>
      <c r="E94" s="13" t="s">
        <v>17</v>
      </c>
      <c r="F94" s="27" t="s">
        <v>58</v>
      </c>
      <c r="G94" s="21">
        <v>10</v>
      </c>
      <c r="H94" s="27">
        <v>10</v>
      </c>
      <c r="I94" s="13">
        <v>9</v>
      </c>
      <c r="J94" s="13">
        <v>8</v>
      </c>
      <c r="K94" s="13">
        <v>7</v>
      </c>
      <c r="L94" s="13">
        <v>6</v>
      </c>
      <c r="M94" s="14">
        <v>5</v>
      </c>
      <c r="N94" s="129">
        <f t="shared" si="16"/>
        <v>7.5</v>
      </c>
      <c r="O94" s="22">
        <v>325</v>
      </c>
      <c r="P94" s="23">
        <v>187.5</v>
      </c>
      <c r="Q94" s="23">
        <v>112.5</v>
      </c>
      <c r="R94" s="23">
        <v>325</v>
      </c>
      <c r="S94" s="23">
        <v>79.5</v>
      </c>
      <c r="T94" s="24">
        <v>92</v>
      </c>
      <c r="U94" s="41">
        <f t="shared" si="17"/>
        <v>186.91666666666666</v>
      </c>
      <c r="V94" s="22">
        <f t="shared" si="19"/>
        <v>147.93104027037802</v>
      </c>
      <c r="W94" s="23">
        <f t="shared" si="20"/>
        <v>133.13793624334022</v>
      </c>
      <c r="X94" s="23">
        <f t="shared" si="21"/>
        <v>118.34483221630242</v>
      </c>
      <c r="Y94" s="23">
        <f t="shared" si="22"/>
        <v>103.55172818926462</v>
      </c>
      <c r="Z94" s="23">
        <f t="shared" si="23"/>
        <v>88.758624162226823</v>
      </c>
      <c r="AA94" s="24">
        <f t="shared" si="24"/>
        <v>73.96552013518901</v>
      </c>
      <c r="AB94" s="111">
        <f t="shared" si="18"/>
        <v>110.94828020278351</v>
      </c>
    </row>
    <row r="95" spans="1:28" s="42" customFormat="1" x14ac:dyDescent="0.25">
      <c r="A95" s="13" t="s">
        <v>305</v>
      </c>
      <c r="B95" s="13">
        <v>12</v>
      </c>
      <c r="C95" s="13" t="s">
        <v>59</v>
      </c>
      <c r="D95" s="13" t="s">
        <v>138</v>
      </c>
      <c r="E95" s="13" t="s">
        <v>18</v>
      </c>
      <c r="F95" s="27" t="s">
        <v>121</v>
      </c>
      <c r="G95" s="21">
        <v>1</v>
      </c>
      <c r="H95" s="27">
        <v>6</v>
      </c>
      <c r="I95" s="13">
        <v>3</v>
      </c>
      <c r="J95" s="13">
        <v>4</v>
      </c>
      <c r="K95" s="13">
        <v>5</v>
      </c>
      <c r="L95" s="13">
        <v>2</v>
      </c>
      <c r="M95" s="14">
        <v>1</v>
      </c>
      <c r="N95" s="129">
        <f t="shared" si="16"/>
        <v>3.5</v>
      </c>
      <c r="O95" s="22">
        <v>92</v>
      </c>
      <c r="P95" s="23">
        <v>400</v>
      </c>
      <c r="Q95" s="23">
        <v>67.5</v>
      </c>
      <c r="R95" s="23">
        <v>400</v>
      </c>
      <c r="S95" s="23">
        <v>187.5</v>
      </c>
      <c r="T95" s="24">
        <v>67.5</v>
      </c>
      <c r="U95" s="41">
        <f t="shared" si="17"/>
        <v>202.41666666666666</v>
      </c>
      <c r="V95" s="22">
        <f t="shared" si="19"/>
        <v>88.758624162226823</v>
      </c>
      <c r="W95" s="23">
        <f t="shared" si="20"/>
        <v>44.379312081113412</v>
      </c>
      <c r="X95" s="23">
        <f t="shared" si="21"/>
        <v>59.172416108151211</v>
      </c>
      <c r="Y95" s="23">
        <f t="shared" si="22"/>
        <v>73.96552013518901</v>
      </c>
      <c r="Z95" s="23">
        <f t="shared" si="23"/>
        <v>29.586208054075605</v>
      </c>
      <c r="AA95" s="24">
        <f t="shared" si="24"/>
        <v>14.793104027037803</v>
      </c>
      <c r="AB95" s="111">
        <f t="shared" si="18"/>
        <v>51.775864094632311</v>
      </c>
    </row>
    <row r="96" spans="1:28" s="42" customFormat="1" x14ac:dyDescent="0.25">
      <c r="A96" s="13" t="s">
        <v>306</v>
      </c>
      <c r="B96" s="13">
        <v>12</v>
      </c>
      <c r="C96" s="13" t="s">
        <v>59</v>
      </c>
      <c r="D96" s="13" t="s">
        <v>138</v>
      </c>
      <c r="E96" s="13" t="s">
        <v>18</v>
      </c>
      <c r="F96" s="27" t="s">
        <v>121</v>
      </c>
      <c r="G96" s="21">
        <v>1</v>
      </c>
      <c r="H96" s="27">
        <v>6</v>
      </c>
      <c r="I96" s="13">
        <v>3</v>
      </c>
      <c r="J96" s="13">
        <v>4</v>
      </c>
      <c r="K96" s="13">
        <v>7</v>
      </c>
      <c r="L96" s="13">
        <v>5</v>
      </c>
      <c r="M96" s="14">
        <v>2</v>
      </c>
      <c r="N96" s="129">
        <f t="shared" si="16"/>
        <v>4.5</v>
      </c>
      <c r="O96" s="22">
        <v>92</v>
      </c>
      <c r="P96" s="23">
        <v>400</v>
      </c>
      <c r="Q96" s="23">
        <v>67.5</v>
      </c>
      <c r="R96" s="23">
        <v>400</v>
      </c>
      <c r="S96" s="23">
        <v>187.5</v>
      </c>
      <c r="T96" s="24">
        <v>67.5</v>
      </c>
      <c r="U96" s="41">
        <f t="shared" si="17"/>
        <v>202.41666666666666</v>
      </c>
      <c r="V96" s="22">
        <f t="shared" si="19"/>
        <v>88.758624162226823</v>
      </c>
      <c r="W96" s="23">
        <f t="shared" si="20"/>
        <v>44.379312081113412</v>
      </c>
      <c r="X96" s="23">
        <f t="shared" si="21"/>
        <v>59.172416108151211</v>
      </c>
      <c r="Y96" s="23">
        <f t="shared" si="22"/>
        <v>103.55172818926462</v>
      </c>
      <c r="Z96" s="23">
        <f t="shared" si="23"/>
        <v>73.96552013518901</v>
      </c>
      <c r="AA96" s="24">
        <f t="shared" si="24"/>
        <v>29.586208054075605</v>
      </c>
      <c r="AB96" s="111">
        <f t="shared" si="18"/>
        <v>66.56896812167011</v>
      </c>
    </row>
    <row r="97" spans="1:28" s="42" customFormat="1" x14ac:dyDescent="0.25">
      <c r="A97" s="13" t="s">
        <v>307</v>
      </c>
      <c r="B97" s="13">
        <v>13</v>
      </c>
      <c r="C97" s="13" t="s">
        <v>59</v>
      </c>
      <c r="D97" s="13" t="s">
        <v>138</v>
      </c>
      <c r="E97" s="13" t="s">
        <v>17</v>
      </c>
      <c r="F97" s="27" t="s">
        <v>121</v>
      </c>
      <c r="G97" s="21">
        <v>1</v>
      </c>
      <c r="H97" s="27">
        <v>7</v>
      </c>
      <c r="I97" s="13">
        <v>4</v>
      </c>
      <c r="J97" s="13">
        <v>5</v>
      </c>
      <c r="K97" s="13">
        <v>8</v>
      </c>
      <c r="L97" s="13">
        <v>6</v>
      </c>
      <c r="M97" s="14">
        <v>3</v>
      </c>
      <c r="N97" s="129">
        <f t="shared" si="16"/>
        <v>5.5</v>
      </c>
      <c r="O97" s="22">
        <v>92</v>
      </c>
      <c r="P97" s="23">
        <v>400</v>
      </c>
      <c r="Q97" s="23">
        <v>67.5</v>
      </c>
      <c r="R97" s="23">
        <v>400</v>
      </c>
      <c r="S97" s="23">
        <v>187.5</v>
      </c>
      <c r="T97" s="24">
        <v>67.5</v>
      </c>
      <c r="U97" s="41">
        <f t="shared" si="17"/>
        <v>202.41666666666666</v>
      </c>
      <c r="V97" s="22">
        <f t="shared" si="19"/>
        <v>103.55172818926462</v>
      </c>
      <c r="W97" s="23">
        <f t="shared" si="20"/>
        <v>59.172416108151211</v>
      </c>
      <c r="X97" s="23">
        <f t="shared" si="21"/>
        <v>73.96552013518901</v>
      </c>
      <c r="Y97" s="23">
        <f t="shared" si="22"/>
        <v>118.34483221630242</v>
      </c>
      <c r="Z97" s="23">
        <f t="shared" si="23"/>
        <v>88.758624162226823</v>
      </c>
      <c r="AA97" s="24">
        <f t="shared" si="24"/>
        <v>44.379312081113412</v>
      </c>
      <c r="AB97" s="111">
        <f t="shared" si="18"/>
        <v>81.362072148707924</v>
      </c>
    </row>
    <row r="98" spans="1:28" s="42" customFormat="1" x14ac:dyDescent="0.25">
      <c r="A98" s="13" t="s">
        <v>308</v>
      </c>
      <c r="B98" s="13">
        <v>12</v>
      </c>
      <c r="C98" s="13" t="s">
        <v>59</v>
      </c>
      <c r="D98" s="13" t="s">
        <v>138</v>
      </c>
      <c r="E98" s="13" t="s">
        <v>17</v>
      </c>
      <c r="F98" s="27" t="s">
        <v>121</v>
      </c>
      <c r="G98" s="21">
        <v>1</v>
      </c>
      <c r="H98" s="27">
        <v>10</v>
      </c>
      <c r="I98" s="13">
        <v>7</v>
      </c>
      <c r="J98" s="13">
        <v>4</v>
      </c>
      <c r="K98" s="13">
        <v>10</v>
      </c>
      <c r="L98" s="13">
        <v>7</v>
      </c>
      <c r="M98" s="14">
        <v>4</v>
      </c>
      <c r="N98" s="129">
        <f t="shared" si="16"/>
        <v>7</v>
      </c>
      <c r="O98" s="22">
        <v>92</v>
      </c>
      <c r="P98" s="23">
        <v>400</v>
      </c>
      <c r="Q98" s="23">
        <v>67.5</v>
      </c>
      <c r="R98" s="23">
        <v>400</v>
      </c>
      <c r="S98" s="23">
        <v>187.5</v>
      </c>
      <c r="T98" s="24">
        <v>67.5</v>
      </c>
      <c r="U98" s="41">
        <f t="shared" si="17"/>
        <v>202.41666666666666</v>
      </c>
      <c r="V98" s="22">
        <f t="shared" si="19"/>
        <v>147.93104027037802</v>
      </c>
      <c r="W98" s="23">
        <f t="shared" si="20"/>
        <v>103.55172818926462</v>
      </c>
      <c r="X98" s="23">
        <f t="shared" si="21"/>
        <v>59.172416108151211</v>
      </c>
      <c r="Y98" s="23">
        <f t="shared" si="22"/>
        <v>147.93104027037802</v>
      </c>
      <c r="Z98" s="23">
        <f t="shared" si="23"/>
        <v>103.55172818926462</v>
      </c>
      <c r="AA98" s="24">
        <f t="shared" si="24"/>
        <v>59.172416108151211</v>
      </c>
      <c r="AB98" s="111">
        <f t="shared" si="18"/>
        <v>103.55172818926462</v>
      </c>
    </row>
    <row r="99" spans="1:28" s="42" customFormat="1" x14ac:dyDescent="0.25">
      <c r="A99" s="13" t="s">
        <v>309</v>
      </c>
      <c r="B99" s="13">
        <v>12</v>
      </c>
      <c r="C99" s="13" t="s">
        <v>59</v>
      </c>
      <c r="D99" s="13" t="s">
        <v>138</v>
      </c>
      <c r="E99" s="13" t="s">
        <v>17</v>
      </c>
      <c r="F99" s="27" t="s">
        <v>121</v>
      </c>
      <c r="G99" s="21">
        <v>1</v>
      </c>
      <c r="H99" s="27">
        <v>10</v>
      </c>
      <c r="I99" s="13">
        <v>4</v>
      </c>
      <c r="J99" s="13">
        <v>5</v>
      </c>
      <c r="K99" s="13">
        <v>9</v>
      </c>
      <c r="L99" s="13">
        <v>3</v>
      </c>
      <c r="M99" s="14">
        <v>8</v>
      </c>
      <c r="N99" s="129">
        <f t="shared" si="16"/>
        <v>6.5</v>
      </c>
      <c r="O99" s="22">
        <v>92</v>
      </c>
      <c r="P99" s="23">
        <v>400</v>
      </c>
      <c r="Q99" s="23">
        <v>67.5</v>
      </c>
      <c r="R99" s="23">
        <v>400</v>
      </c>
      <c r="S99" s="23">
        <v>187.5</v>
      </c>
      <c r="T99" s="24">
        <v>67.5</v>
      </c>
      <c r="U99" s="41">
        <f t="shared" si="17"/>
        <v>202.41666666666666</v>
      </c>
      <c r="V99" s="22">
        <f t="shared" si="19"/>
        <v>147.93104027037802</v>
      </c>
      <c r="W99" s="23">
        <f t="shared" si="20"/>
        <v>59.172416108151211</v>
      </c>
      <c r="X99" s="23">
        <f t="shared" si="21"/>
        <v>73.96552013518901</v>
      </c>
      <c r="Y99" s="23">
        <f t="shared" si="22"/>
        <v>133.13793624334022</v>
      </c>
      <c r="Z99" s="23">
        <f t="shared" si="23"/>
        <v>44.379312081113412</v>
      </c>
      <c r="AA99" s="24">
        <f t="shared" si="24"/>
        <v>118.34483221630242</v>
      </c>
      <c r="AB99" s="111">
        <f t="shared" si="18"/>
        <v>96.155176175745723</v>
      </c>
    </row>
    <row r="100" spans="1:28" s="42" customFormat="1" x14ac:dyDescent="0.25">
      <c r="A100" s="13" t="s">
        <v>310</v>
      </c>
      <c r="B100" s="13">
        <v>11</v>
      </c>
      <c r="C100" s="13" t="s">
        <v>59</v>
      </c>
      <c r="D100" s="13" t="s">
        <v>138</v>
      </c>
      <c r="E100" s="13" t="s">
        <v>17</v>
      </c>
      <c r="F100" s="27" t="s">
        <v>121</v>
      </c>
      <c r="G100" s="21">
        <v>1</v>
      </c>
      <c r="H100" s="27">
        <v>10</v>
      </c>
      <c r="I100" s="13">
        <v>7</v>
      </c>
      <c r="J100" s="13">
        <v>9</v>
      </c>
      <c r="K100" s="13">
        <v>8</v>
      </c>
      <c r="L100" s="13">
        <v>5</v>
      </c>
      <c r="M100" s="14">
        <v>4</v>
      </c>
      <c r="N100" s="129">
        <f t="shared" si="16"/>
        <v>7.166666666666667</v>
      </c>
      <c r="O100" s="22">
        <v>92</v>
      </c>
      <c r="P100" s="23">
        <v>400</v>
      </c>
      <c r="Q100" s="23">
        <v>67.5</v>
      </c>
      <c r="R100" s="23">
        <v>400</v>
      </c>
      <c r="S100" s="23">
        <v>187.5</v>
      </c>
      <c r="T100" s="24">
        <v>67.5</v>
      </c>
      <c r="U100" s="41">
        <f t="shared" si="17"/>
        <v>202.41666666666666</v>
      </c>
      <c r="V100" s="22">
        <f t="shared" si="19"/>
        <v>147.93104027037802</v>
      </c>
      <c r="W100" s="23">
        <f t="shared" si="20"/>
        <v>103.55172818926462</v>
      </c>
      <c r="X100" s="23">
        <f t="shared" si="21"/>
        <v>133.13793624334022</v>
      </c>
      <c r="Y100" s="23">
        <f t="shared" si="22"/>
        <v>118.34483221630242</v>
      </c>
      <c r="Z100" s="23">
        <f t="shared" si="23"/>
        <v>73.96552013518901</v>
      </c>
      <c r="AA100" s="24">
        <f t="shared" si="24"/>
        <v>59.172416108151211</v>
      </c>
      <c r="AB100" s="111">
        <f t="shared" si="18"/>
        <v>106.01724552710424</v>
      </c>
    </row>
    <row r="101" spans="1:28" s="42" customFormat="1" x14ac:dyDescent="0.25">
      <c r="A101" s="13" t="s">
        <v>311</v>
      </c>
      <c r="B101" s="13">
        <v>13</v>
      </c>
      <c r="C101" s="13" t="s">
        <v>59</v>
      </c>
      <c r="D101" s="13" t="s">
        <v>138</v>
      </c>
      <c r="E101" s="13" t="s">
        <v>18</v>
      </c>
      <c r="F101" s="27" t="s">
        <v>121</v>
      </c>
      <c r="G101" s="21">
        <v>1</v>
      </c>
      <c r="H101" s="27">
        <v>9</v>
      </c>
      <c r="I101" s="13">
        <v>4</v>
      </c>
      <c r="J101" s="13">
        <v>5</v>
      </c>
      <c r="K101" s="13">
        <v>9</v>
      </c>
      <c r="L101" s="13">
        <v>3</v>
      </c>
      <c r="M101" s="14">
        <v>8</v>
      </c>
      <c r="N101" s="129">
        <f t="shared" si="16"/>
        <v>6.333333333333333</v>
      </c>
      <c r="O101" s="22">
        <v>92</v>
      </c>
      <c r="P101" s="23">
        <v>400</v>
      </c>
      <c r="Q101" s="23">
        <v>67.5</v>
      </c>
      <c r="R101" s="23">
        <v>400</v>
      </c>
      <c r="S101" s="23">
        <v>187.5</v>
      </c>
      <c r="T101" s="24">
        <v>67.5</v>
      </c>
      <c r="U101" s="41">
        <f t="shared" si="17"/>
        <v>202.41666666666666</v>
      </c>
      <c r="V101" s="22">
        <f t="shared" si="19"/>
        <v>133.13793624334022</v>
      </c>
      <c r="W101" s="23">
        <f t="shared" si="20"/>
        <v>59.172416108151211</v>
      </c>
      <c r="X101" s="23">
        <f t="shared" si="21"/>
        <v>73.96552013518901</v>
      </c>
      <c r="Y101" s="23">
        <f t="shared" si="22"/>
        <v>133.13793624334022</v>
      </c>
      <c r="Z101" s="23">
        <f t="shared" si="23"/>
        <v>44.379312081113412</v>
      </c>
      <c r="AA101" s="24">
        <f t="shared" si="24"/>
        <v>118.34483221630242</v>
      </c>
      <c r="AB101" s="111">
        <f t="shared" si="18"/>
        <v>93.689658837906094</v>
      </c>
    </row>
    <row r="102" spans="1:28" s="42" customFormat="1" x14ac:dyDescent="0.25">
      <c r="A102" s="13" t="s">
        <v>312</v>
      </c>
      <c r="B102" s="13">
        <v>11</v>
      </c>
      <c r="C102" s="13" t="s">
        <v>59</v>
      </c>
      <c r="D102" s="13" t="s">
        <v>138</v>
      </c>
      <c r="E102" s="13" t="s">
        <v>17</v>
      </c>
      <c r="F102" s="27" t="s">
        <v>121</v>
      </c>
      <c r="G102" s="21">
        <v>1</v>
      </c>
      <c r="H102" s="27">
        <v>6</v>
      </c>
      <c r="I102" s="13">
        <v>3</v>
      </c>
      <c r="J102" s="13">
        <v>2</v>
      </c>
      <c r="K102" s="13">
        <v>7</v>
      </c>
      <c r="L102" s="13">
        <v>5</v>
      </c>
      <c r="M102" s="14">
        <v>4</v>
      </c>
      <c r="N102" s="129">
        <f t="shared" si="16"/>
        <v>4.5</v>
      </c>
      <c r="O102" s="22">
        <v>92</v>
      </c>
      <c r="P102" s="23">
        <v>400</v>
      </c>
      <c r="Q102" s="23">
        <v>67.5</v>
      </c>
      <c r="R102" s="23">
        <v>400</v>
      </c>
      <c r="S102" s="23">
        <v>187.5</v>
      </c>
      <c r="T102" s="24">
        <v>67.5</v>
      </c>
      <c r="U102" s="41">
        <f t="shared" si="17"/>
        <v>202.41666666666666</v>
      </c>
      <c r="V102" s="22">
        <f t="shared" si="19"/>
        <v>88.758624162226823</v>
      </c>
      <c r="W102" s="23">
        <f t="shared" si="20"/>
        <v>44.379312081113412</v>
      </c>
      <c r="X102" s="23">
        <f t="shared" si="21"/>
        <v>29.586208054075605</v>
      </c>
      <c r="Y102" s="23">
        <f t="shared" si="22"/>
        <v>103.55172818926462</v>
      </c>
      <c r="Z102" s="23">
        <f t="shared" si="23"/>
        <v>73.96552013518901</v>
      </c>
      <c r="AA102" s="24">
        <f t="shared" si="24"/>
        <v>59.172416108151211</v>
      </c>
      <c r="AB102" s="111">
        <f t="shared" si="18"/>
        <v>66.56896812167011</v>
      </c>
    </row>
    <row r="103" spans="1:28" s="42" customFormat="1" x14ac:dyDescent="0.25">
      <c r="A103" s="13" t="s">
        <v>313</v>
      </c>
      <c r="B103" s="13">
        <v>11</v>
      </c>
      <c r="C103" s="13" t="s">
        <v>59</v>
      </c>
      <c r="D103" s="13" t="s">
        <v>138</v>
      </c>
      <c r="E103" s="13" t="s">
        <v>18</v>
      </c>
      <c r="F103" s="27" t="s">
        <v>121</v>
      </c>
      <c r="G103" s="21">
        <v>1</v>
      </c>
      <c r="H103" s="27">
        <v>9</v>
      </c>
      <c r="I103" s="13">
        <v>7</v>
      </c>
      <c r="J103" s="13">
        <v>6</v>
      </c>
      <c r="K103" s="13">
        <v>10</v>
      </c>
      <c r="L103" s="13">
        <v>5</v>
      </c>
      <c r="M103" s="14">
        <v>4</v>
      </c>
      <c r="N103" s="129">
        <f t="shared" si="16"/>
        <v>6.833333333333333</v>
      </c>
      <c r="O103" s="22">
        <v>92</v>
      </c>
      <c r="P103" s="23">
        <v>400</v>
      </c>
      <c r="Q103" s="23">
        <v>67.5</v>
      </c>
      <c r="R103" s="23">
        <v>400</v>
      </c>
      <c r="S103" s="23">
        <v>187.5</v>
      </c>
      <c r="T103" s="24">
        <v>67.5</v>
      </c>
      <c r="U103" s="41">
        <f t="shared" si="17"/>
        <v>202.41666666666666</v>
      </c>
      <c r="V103" s="22">
        <f t="shared" si="19"/>
        <v>133.13793624334022</v>
      </c>
      <c r="W103" s="23">
        <f t="shared" si="20"/>
        <v>103.55172818926462</v>
      </c>
      <c r="X103" s="23">
        <f t="shared" si="21"/>
        <v>88.758624162226823</v>
      </c>
      <c r="Y103" s="23">
        <f t="shared" si="22"/>
        <v>147.93104027037802</v>
      </c>
      <c r="Z103" s="23">
        <f t="shared" si="23"/>
        <v>73.96552013518901</v>
      </c>
      <c r="AA103" s="24">
        <f t="shared" si="24"/>
        <v>59.172416108151211</v>
      </c>
      <c r="AB103" s="111">
        <f t="shared" si="18"/>
        <v>101.08621085142498</v>
      </c>
    </row>
    <row r="104" spans="1:28" s="42" customFormat="1" x14ac:dyDescent="0.25">
      <c r="A104" s="13" t="s">
        <v>314</v>
      </c>
      <c r="B104" s="13">
        <v>12</v>
      </c>
      <c r="C104" s="13" t="s">
        <v>59</v>
      </c>
      <c r="D104" s="13" t="s">
        <v>138</v>
      </c>
      <c r="E104" s="13" t="s">
        <v>18</v>
      </c>
      <c r="F104" s="27" t="s">
        <v>121</v>
      </c>
      <c r="G104" s="21">
        <v>1</v>
      </c>
      <c r="H104" s="27">
        <v>10</v>
      </c>
      <c r="I104" s="13">
        <v>8</v>
      </c>
      <c r="J104" s="13">
        <v>5</v>
      </c>
      <c r="K104" s="13">
        <v>7</v>
      </c>
      <c r="L104" s="13">
        <v>6</v>
      </c>
      <c r="M104" s="14">
        <v>5</v>
      </c>
      <c r="N104" s="129">
        <f t="shared" si="16"/>
        <v>6.833333333333333</v>
      </c>
      <c r="O104" s="22">
        <v>92</v>
      </c>
      <c r="P104" s="23">
        <v>400</v>
      </c>
      <c r="Q104" s="23">
        <v>67.5</v>
      </c>
      <c r="R104" s="23">
        <v>400</v>
      </c>
      <c r="S104" s="23">
        <v>187.5</v>
      </c>
      <c r="T104" s="24">
        <v>67.5</v>
      </c>
      <c r="U104" s="41">
        <f t="shared" si="17"/>
        <v>202.41666666666666</v>
      </c>
      <c r="V104" s="22">
        <f t="shared" si="19"/>
        <v>147.93104027037802</v>
      </c>
      <c r="W104" s="23">
        <f t="shared" si="20"/>
        <v>118.34483221630242</v>
      </c>
      <c r="X104" s="23">
        <f t="shared" si="21"/>
        <v>73.96552013518901</v>
      </c>
      <c r="Y104" s="23">
        <f t="shared" si="22"/>
        <v>103.55172818926462</v>
      </c>
      <c r="Z104" s="23">
        <f t="shared" si="23"/>
        <v>88.758624162226823</v>
      </c>
      <c r="AA104" s="24">
        <f t="shared" si="24"/>
        <v>73.96552013518901</v>
      </c>
      <c r="AB104" s="111">
        <f t="shared" si="18"/>
        <v>101.08621085142498</v>
      </c>
    </row>
    <row r="105" spans="1:28" s="42" customFormat="1" x14ac:dyDescent="0.25">
      <c r="A105" s="13" t="s">
        <v>315</v>
      </c>
      <c r="B105" s="13">
        <v>13</v>
      </c>
      <c r="C105" s="13" t="s">
        <v>59</v>
      </c>
      <c r="D105" s="13" t="s">
        <v>138</v>
      </c>
      <c r="E105" s="13" t="s">
        <v>18</v>
      </c>
      <c r="F105" s="27" t="s">
        <v>121</v>
      </c>
      <c r="G105" s="21">
        <v>2</v>
      </c>
      <c r="H105" s="27">
        <v>9</v>
      </c>
      <c r="I105" s="13">
        <v>6</v>
      </c>
      <c r="J105" s="13">
        <v>7</v>
      </c>
      <c r="K105" s="13">
        <v>10</v>
      </c>
      <c r="L105" s="13">
        <v>8</v>
      </c>
      <c r="M105" s="14">
        <v>5</v>
      </c>
      <c r="N105" s="129">
        <f t="shared" si="16"/>
        <v>7.5</v>
      </c>
      <c r="O105" s="22">
        <v>79.5</v>
      </c>
      <c r="P105" s="23">
        <v>325</v>
      </c>
      <c r="Q105" s="23">
        <v>400</v>
      </c>
      <c r="R105" s="23">
        <v>43</v>
      </c>
      <c r="S105" s="23">
        <v>112.5</v>
      </c>
      <c r="T105" s="24">
        <v>43</v>
      </c>
      <c r="U105" s="41">
        <f t="shared" si="17"/>
        <v>167.16666666666666</v>
      </c>
      <c r="V105" s="22">
        <f t="shared" si="19"/>
        <v>133.13793624334022</v>
      </c>
      <c r="W105" s="23">
        <f t="shared" si="20"/>
        <v>88.758624162226823</v>
      </c>
      <c r="X105" s="23">
        <f t="shared" si="21"/>
        <v>103.55172818926462</v>
      </c>
      <c r="Y105" s="23">
        <f t="shared" si="22"/>
        <v>147.93104027037802</v>
      </c>
      <c r="Z105" s="23">
        <f t="shared" si="23"/>
        <v>118.34483221630242</v>
      </c>
      <c r="AA105" s="24">
        <f t="shared" si="24"/>
        <v>73.96552013518901</v>
      </c>
      <c r="AB105" s="111">
        <f t="shared" si="18"/>
        <v>110.94828020278351</v>
      </c>
    </row>
    <row r="106" spans="1:28" s="42" customFormat="1" x14ac:dyDescent="0.25">
      <c r="A106" s="13" t="s">
        <v>316</v>
      </c>
      <c r="B106" s="13">
        <v>12</v>
      </c>
      <c r="C106" s="13" t="s">
        <v>59</v>
      </c>
      <c r="D106" s="13" t="s">
        <v>138</v>
      </c>
      <c r="E106" s="13" t="s">
        <v>17</v>
      </c>
      <c r="F106" s="27" t="s">
        <v>121</v>
      </c>
      <c r="G106" s="21">
        <v>2</v>
      </c>
      <c r="H106" s="27">
        <v>9</v>
      </c>
      <c r="I106" s="13">
        <v>5</v>
      </c>
      <c r="J106" s="13">
        <v>4</v>
      </c>
      <c r="K106" s="13">
        <v>8</v>
      </c>
      <c r="L106" s="13">
        <v>6</v>
      </c>
      <c r="M106" s="14">
        <v>3</v>
      </c>
      <c r="N106" s="129">
        <f t="shared" si="16"/>
        <v>5.833333333333333</v>
      </c>
      <c r="O106" s="22">
        <v>79.5</v>
      </c>
      <c r="P106" s="23">
        <v>325</v>
      </c>
      <c r="Q106" s="23">
        <v>400</v>
      </c>
      <c r="R106" s="23">
        <v>43</v>
      </c>
      <c r="S106" s="23">
        <v>112.5</v>
      </c>
      <c r="T106" s="24">
        <v>43</v>
      </c>
      <c r="U106" s="41">
        <f t="shared" si="17"/>
        <v>167.16666666666666</v>
      </c>
      <c r="V106" s="22">
        <f t="shared" si="19"/>
        <v>133.13793624334022</v>
      </c>
      <c r="W106" s="23">
        <f t="shared" si="20"/>
        <v>73.96552013518901</v>
      </c>
      <c r="X106" s="23">
        <f t="shared" si="21"/>
        <v>59.172416108151211</v>
      </c>
      <c r="Y106" s="23">
        <f t="shared" si="22"/>
        <v>118.34483221630242</v>
      </c>
      <c r="Z106" s="23">
        <f t="shared" si="23"/>
        <v>88.758624162226823</v>
      </c>
      <c r="AA106" s="24">
        <f t="shared" si="24"/>
        <v>44.379312081113412</v>
      </c>
      <c r="AB106" s="111">
        <f t="shared" si="18"/>
        <v>86.293106824387181</v>
      </c>
    </row>
    <row r="107" spans="1:28" s="42" customFormat="1" x14ac:dyDescent="0.25">
      <c r="A107" s="13" t="s">
        <v>317</v>
      </c>
      <c r="B107" s="13">
        <v>11</v>
      </c>
      <c r="C107" s="13" t="s">
        <v>59</v>
      </c>
      <c r="D107" s="13" t="s">
        <v>138</v>
      </c>
      <c r="E107" s="13" t="s">
        <v>18</v>
      </c>
      <c r="F107" s="27" t="s">
        <v>121</v>
      </c>
      <c r="G107" s="21">
        <v>2</v>
      </c>
      <c r="H107" s="27">
        <v>10</v>
      </c>
      <c r="I107" s="13">
        <v>7</v>
      </c>
      <c r="J107" s="13">
        <v>4</v>
      </c>
      <c r="K107" s="13">
        <v>10</v>
      </c>
      <c r="L107" s="13">
        <v>7</v>
      </c>
      <c r="M107" s="14">
        <v>4</v>
      </c>
      <c r="N107" s="129">
        <f t="shared" si="16"/>
        <v>7</v>
      </c>
      <c r="O107" s="22">
        <v>79.5</v>
      </c>
      <c r="P107" s="23">
        <v>325</v>
      </c>
      <c r="Q107" s="23">
        <v>400</v>
      </c>
      <c r="R107" s="23">
        <v>43</v>
      </c>
      <c r="S107" s="23">
        <v>112.5</v>
      </c>
      <c r="T107" s="24">
        <v>43</v>
      </c>
      <c r="U107" s="41">
        <f t="shared" si="17"/>
        <v>167.16666666666666</v>
      </c>
      <c r="V107" s="22">
        <f t="shared" si="19"/>
        <v>147.93104027037802</v>
      </c>
      <c r="W107" s="23">
        <f t="shared" si="20"/>
        <v>103.55172818926462</v>
      </c>
      <c r="X107" s="23">
        <f t="shared" si="21"/>
        <v>59.172416108151211</v>
      </c>
      <c r="Y107" s="23">
        <f t="shared" si="22"/>
        <v>147.93104027037802</v>
      </c>
      <c r="Z107" s="23">
        <f t="shared" si="23"/>
        <v>103.55172818926462</v>
      </c>
      <c r="AA107" s="24">
        <f t="shared" si="24"/>
        <v>59.172416108151211</v>
      </c>
      <c r="AB107" s="111">
        <f t="shared" si="18"/>
        <v>103.55172818926462</v>
      </c>
    </row>
    <row r="108" spans="1:28" s="42" customFormat="1" x14ac:dyDescent="0.25">
      <c r="A108" s="13" t="s">
        <v>318</v>
      </c>
      <c r="B108" s="13">
        <v>11</v>
      </c>
      <c r="C108" s="13" t="s">
        <v>59</v>
      </c>
      <c r="D108" s="13" t="s">
        <v>138</v>
      </c>
      <c r="E108" s="13" t="s">
        <v>17</v>
      </c>
      <c r="F108" s="27" t="s">
        <v>121</v>
      </c>
      <c r="G108" s="21">
        <v>2</v>
      </c>
      <c r="H108" s="27">
        <v>9</v>
      </c>
      <c r="I108" s="13">
        <v>6</v>
      </c>
      <c r="J108" s="13">
        <v>7</v>
      </c>
      <c r="K108" s="13">
        <v>10</v>
      </c>
      <c r="L108" s="13">
        <v>8</v>
      </c>
      <c r="M108" s="14">
        <v>5</v>
      </c>
      <c r="N108" s="129">
        <f t="shared" si="16"/>
        <v>7.5</v>
      </c>
      <c r="O108" s="22">
        <v>79.5</v>
      </c>
      <c r="P108" s="23">
        <v>325</v>
      </c>
      <c r="Q108" s="23">
        <v>400</v>
      </c>
      <c r="R108" s="23">
        <v>43</v>
      </c>
      <c r="S108" s="23">
        <v>112.5</v>
      </c>
      <c r="T108" s="24">
        <v>43</v>
      </c>
      <c r="U108" s="41">
        <f t="shared" si="17"/>
        <v>167.16666666666666</v>
      </c>
      <c r="V108" s="22">
        <f t="shared" si="19"/>
        <v>133.13793624334022</v>
      </c>
      <c r="W108" s="23">
        <f t="shared" si="20"/>
        <v>88.758624162226823</v>
      </c>
      <c r="X108" s="23">
        <f t="shared" si="21"/>
        <v>103.55172818926462</v>
      </c>
      <c r="Y108" s="23">
        <f t="shared" si="22"/>
        <v>147.93104027037802</v>
      </c>
      <c r="Z108" s="23">
        <f t="shared" si="23"/>
        <v>118.34483221630242</v>
      </c>
      <c r="AA108" s="24">
        <f t="shared" si="24"/>
        <v>73.96552013518901</v>
      </c>
      <c r="AB108" s="111">
        <f t="shared" si="18"/>
        <v>110.94828020278351</v>
      </c>
    </row>
    <row r="109" spans="1:28" s="42" customFormat="1" x14ac:dyDescent="0.25">
      <c r="A109" s="13" t="s">
        <v>319</v>
      </c>
      <c r="B109" s="13">
        <v>13</v>
      </c>
      <c r="C109" s="13" t="s">
        <v>59</v>
      </c>
      <c r="D109" s="13" t="s">
        <v>138</v>
      </c>
      <c r="E109" s="13" t="s">
        <v>18</v>
      </c>
      <c r="F109" s="27" t="s">
        <v>121</v>
      </c>
      <c r="G109" s="21">
        <v>2</v>
      </c>
      <c r="H109" s="27">
        <v>10</v>
      </c>
      <c r="I109" s="13">
        <v>5</v>
      </c>
      <c r="J109" s="13">
        <v>3</v>
      </c>
      <c r="K109" s="13">
        <v>9</v>
      </c>
      <c r="L109" s="13">
        <v>4</v>
      </c>
      <c r="M109" s="14">
        <v>2</v>
      </c>
      <c r="N109" s="129">
        <f t="shared" si="16"/>
        <v>5.5</v>
      </c>
      <c r="O109" s="22">
        <v>79.5</v>
      </c>
      <c r="P109" s="23">
        <v>325</v>
      </c>
      <c r="Q109" s="23">
        <v>400</v>
      </c>
      <c r="R109" s="23">
        <v>43</v>
      </c>
      <c r="S109" s="23">
        <v>112.5</v>
      </c>
      <c r="T109" s="24">
        <v>43</v>
      </c>
      <c r="U109" s="41">
        <f t="shared" si="17"/>
        <v>167.16666666666666</v>
      </c>
      <c r="V109" s="22">
        <f t="shared" si="19"/>
        <v>147.93104027037802</v>
      </c>
      <c r="W109" s="23">
        <f t="shared" si="20"/>
        <v>73.96552013518901</v>
      </c>
      <c r="X109" s="23">
        <f t="shared" si="21"/>
        <v>44.379312081113412</v>
      </c>
      <c r="Y109" s="23">
        <f t="shared" si="22"/>
        <v>133.13793624334022</v>
      </c>
      <c r="Z109" s="23">
        <f t="shared" si="23"/>
        <v>59.172416108151211</v>
      </c>
      <c r="AA109" s="24">
        <f t="shared" si="24"/>
        <v>29.586208054075605</v>
      </c>
      <c r="AB109" s="111">
        <f t="shared" si="18"/>
        <v>81.362072148707909</v>
      </c>
    </row>
    <row r="110" spans="1:28" s="42" customFormat="1" x14ac:dyDescent="0.25">
      <c r="A110" s="13" t="s">
        <v>320</v>
      </c>
      <c r="B110" s="13">
        <v>12</v>
      </c>
      <c r="C110" s="13" t="s">
        <v>79</v>
      </c>
      <c r="D110" s="13" t="s">
        <v>138</v>
      </c>
      <c r="E110" s="13" t="s">
        <v>17</v>
      </c>
      <c r="F110" s="27" t="s">
        <v>121</v>
      </c>
      <c r="G110" s="21">
        <v>2</v>
      </c>
      <c r="H110" s="27">
        <v>6</v>
      </c>
      <c r="I110" s="13">
        <v>2</v>
      </c>
      <c r="J110" s="13">
        <v>4</v>
      </c>
      <c r="K110" s="13">
        <v>7</v>
      </c>
      <c r="L110" s="13">
        <v>5</v>
      </c>
      <c r="M110" s="14">
        <v>2</v>
      </c>
      <c r="N110" s="129">
        <f t="shared" si="16"/>
        <v>4.333333333333333</v>
      </c>
      <c r="O110" s="22">
        <v>79.5</v>
      </c>
      <c r="P110" s="23">
        <v>325</v>
      </c>
      <c r="Q110" s="23">
        <v>400</v>
      </c>
      <c r="R110" s="23">
        <v>43</v>
      </c>
      <c r="S110" s="23">
        <v>112.5</v>
      </c>
      <c r="T110" s="24">
        <v>43</v>
      </c>
      <c r="U110" s="41">
        <f t="shared" si="17"/>
        <v>167.16666666666666</v>
      </c>
      <c r="V110" s="22">
        <f t="shared" si="19"/>
        <v>88.758624162226823</v>
      </c>
      <c r="W110" s="23">
        <f t="shared" si="20"/>
        <v>29.586208054075605</v>
      </c>
      <c r="X110" s="23">
        <f t="shared" si="21"/>
        <v>59.172416108151211</v>
      </c>
      <c r="Y110" s="23">
        <f t="shared" si="22"/>
        <v>103.55172818926462</v>
      </c>
      <c r="Z110" s="23">
        <f t="shared" si="23"/>
        <v>73.96552013518901</v>
      </c>
      <c r="AA110" s="24">
        <f t="shared" si="24"/>
        <v>29.586208054075605</v>
      </c>
      <c r="AB110" s="111">
        <f t="shared" si="18"/>
        <v>64.103450783830482</v>
      </c>
    </row>
    <row r="111" spans="1:28" s="42" customFormat="1" x14ac:dyDescent="0.25">
      <c r="A111" s="13" t="s">
        <v>321</v>
      </c>
      <c r="B111" s="13">
        <v>11</v>
      </c>
      <c r="C111" s="13" t="s">
        <v>59</v>
      </c>
      <c r="D111" s="13" t="s">
        <v>138</v>
      </c>
      <c r="E111" s="13" t="s">
        <v>17</v>
      </c>
      <c r="F111" s="27" t="s">
        <v>121</v>
      </c>
      <c r="G111" s="21">
        <v>2</v>
      </c>
      <c r="H111" s="27">
        <v>7</v>
      </c>
      <c r="I111" s="13">
        <v>5</v>
      </c>
      <c r="J111" s="13">
        <v>6</v>
      </c>
      <c r="K111" s="13">
        <v>9</v>
      </c>
      <c r="L111" s="13">
        <v>4</v>
      </c>
      <c r="M111" s="14">
        <v>3</v>
      </c>
      <c r="N111" s="129">
        <f t="shared" si="16"/>
        <v>5.666666666666667</v>
      </c>
      <c r="O111" s="22">
        <v>79.5</v>
      </c>
      <c r="P111" s="23">
        <v>325</v>
      </c>
      <c r="Q111" s="23">
        <v>400</v>
      </c>
      <c r="R111" s="23">
        <v>43</v>
      </c>
      <c r="S111" s="23">
        <v>112.5</v>
      </c>
      <c r="T111" s="24">
        <v>43</v>
      </c>
      <c r="U111" s="41">
        <f t="shared" si="17"/>
        <v>167.16666666666666</v>
      </c>
      <c r="V111" s="22">
        <f t="shared" si="19"/>
        <v>103.55172818926462</v>
      </c>
      <c r="W111" s="23">
        <f t="shared" si="20"/>
        <v>73.96552013518901</v>
      </c>
      <c r="X111" s="23">
        <f t="shared" si="21"/>
        <v>88.758624162226823</v>
      </c>
      <c r="Y111" s="23">
        <f t="shared" si="22"/>
        <v>133.13793624334022</v>
      </c>
      <c r="Z111" s="23">
        <f t="shared" si="23"/>
        <v>59.172416108151211</v>
      </c>
      <c r="AA111" s="24">
        <f t="shared" si="24"/>
        <v>44.379312081113412</v>
      </c>
      <c r="AB111" s="111">
        <f t="shared" si="18"/>
        <v>83.827589486547552</v>
      </c>
    </row>
    <row r="112" spans="1:28" s="42" customFormat="1" x14ac:dyDescent="0.25">
      <c r="A112" s="13" t="s">
        <v>322</v>
      </c>
      <c r="B112" s="13">
        <v>12</v>
      </c>
      <c r="C112" s="13" t="s">
        <v>59</v>
      </c>
      <c r="D112" s="13" t="s">
        <v>138</v>
      </c>
      <c r="E112" s="13" t="s">
        <v>18</v>
      </c>
      <c r="F112" s="27" t="s">
        <v>121</v>
      </c>
      <c r="G112" s="21">
        <v>2</v>
      </c>
      <c r="H112" s="27">
        <v>9</v>
      </c>
      <c r="I112" s="13">
        <v>8</v>
      </c>
      <c r="J112" s="13">
        <v>5</v>
      </c>
      <c r="K112" s="13">
        <v>10</v>
      </c>
      <c r="L112" s="13">
        <v>6</v>
      </c>
      <c r="M112" s="14">
        <v>5</v>
      </c>
      <c r="N112" s="129">
        <f t="shared" si="16"/>
        <v>7.166666666666667</v>
      </c>
      <c r="O112" s="22">
        <v>79.5</v>
      </c>
      <c r="P112" s="23">
        <v>325</v>
      </c>
      <c r="Q112" s="23">
        <v>400</v>
      </c>
      <c r="R112" s="23">
        <v>43</v>
      </c>
      <c r="S112" s="23">
        <v>112.5</v>
      </c>
      <c r="T112" s="24">
        <v>43</v>
      </c>
      <c r="U112" s="41">
        <f t="shared" si="17"/>
        <v>167.16666666666666</v>
      </c>
      <c r="V112" s="22">
        <f t="shared" si="19"/>
        <v>133.13793624334022</v>
      </c>
      <c r="W112" s="23">
        <f t="shared" si="20"/>
        <v>118.34483221630242</v>
      </c>
      <c r="X112" s="23">
        <f t="shared" si="21"/>
        <v>73.96552013518901</v>
      </c>
      <c r="Y112" s="23">
        <f t="shared" si="22"/>
        <v>147.93104027037802</v>
      </c>
      <c r="Z112" s="23">
        <f t="shared" si="23"/>
        <v>88.758624162226823</v>
      </c>
      <c r="AA112" s="24">
        <f t="shared" si="24"/>
        <v>73.96552013518901</v>
      </c>
      <c r="AB112" s="111">
        <f t="shared" si="18"/>
        <v>106.01724552710425</v>
      </c>
    </row>
    <row r="113" spans="1:28" s="42" customFormat="1" x14ac:dyDescent="0.25">
      <c r="A113" s="13" t="s">
        <v>323</v>
      </c>
      <c r="B113" s="13">
        <v>12</v>
      </c>
      <c r="C113" s="13" t="s">
        <v>59</v>
      </c>
      <c r="D113" s="13" t="s">
        <v>138</v>
      </c>
      <c r="E113" s="13" t="s">
        <v>18</v>
      </c>
      <c r="F113" s="27" t="s">
        <v>121</v>
      </c>
      <c r="G113" s="21">
        <v>2</v>
      </c>
      <c r="H113" s="27">
        <v>8</v>
      </c>
      <c r="I113" s="13">
        <v>5</v>
      </c>
      <c r="J113" s="13">
        <v>6</v>
      </c>
      <c r="K113" s="13">
        <v>9</v>
      </c>
      <c r="L113" s="13">
        <v>7</v>
      </c>
      <c r="M113" s="14">
        <v>4</v>
      </c>
      <c r="N113" s="129">
        <f t="shared" si="16"/>
        <v>6.5</v>
      </c>
      <c r="O113" s="22">
        <v>79.5</v>
      </c>
      <c r="P113" s="23">
        <v>325</v>
      </c>
      <c r="Q113" s="23">
        <v>400</v>
      </c>
      <c r="R113" s="23">
        <v>43</v>
      </c>
      <c r="S113" s="23">
        <v>112.5</v>
      </c>
      <c r="T113" s="24">
        <v>43</v>
      </c>
      <c r="U113" s="41">
        <f t="shared" si="17"/>
        <v>167.16666666666666</v>
      </c>
      <c r="V113" s="22">
        <f t="shared" si="19"/>
        <v>118.34483221630242</v>
      </c>
      <c r="W113" s="23">
        <f t="shared" si="20"/>
        <v>73.96552013518901</v>
      </c>
      <c r="X113" s="23">
        <f t="shared" si="21"/>
        <v>88.758624162226823</v>
      </c>
      <c r="Y113" s="23">
        <f t="shared" si="22"/>
        <v>133.13793624334022</v>
      </c>
      <c r="Z113" s="23">
        <f t="shared" si="23"/>
        <v>103.55172818926462</v>
      </c>
      <c r="AA113" s="24">
        <f t="shared" si="24"/>
        <v>59.172416108151211</v>
      </c>
      <c r="AB113" s="111">
        <f t="shared" si="18"/>
        <v>96.155176175745723</v>
      </c>
    </row>
    <row r="114" spans="1:28" s="42" customFormat="1" x14ac:dyDescent="0.25">
      <c r="A114" s="13" t="s">
        <v>324</v>
      </c>
      <c r="B114" s="13">
        <v>11</v>
      </c>
      <c r="C114" s="13" t="s">
        <v>79</v>
      </c>
      <c r="D114" s="13" t="s">
        <v>138</v>
      </c>
      <c r="E114" s="13" t="s">
        <v>18</v>
      </c>
      <c r="F114" s="27" t="s">
        <v>121</v>
      </c>
      <c r="G114" s="21">
        <v>3</v>
      </c>
      <c r="H114" s="27">
        <v>9</v>
      </c>
      <c r="I114" s="13">
        <v>8</v>
      </c>
      <c r="J114" s="13">
        <v>6</v>
      </c>
      <c r="K114" s="13">
        <v>10</v>
      </c>
      <c r="L114" s="13">
        <v>5</v>
      </c>
      <c r="M114" s="14">
        <v>4</v>
      </c>
      <c r="N114" s="129">
        <f t="shared" si="16"/>
        <v>7</v>
      </c>
      <c r="O114" s="22">
        <v>67.5</v>
      </c>
      <c r="P114" s="23">
        <v>325</v>
      </c>
      <c r="Q114" s="23">
        <v>400</v>
      </c>
      <c r="R114" s="23">
        <v>67.5</v>
      </c>
      <c r="S114" s="23">
        <v>112.5</v>
      </c>
      <c r="T114" s="24">
        <v>112.5</v>
      </c>
      <c r="U114" s="41">
        <f t="shared" si="17"/>
        <v>180.83333333333334</v>
      </c>
      <c r="V114" s="22">
        <f t="shared" si="19"/>
        <v>133.13793624334022</v>
      </c>
      <c r="W114" s="23">
        <f t="shared" si="20"/>
        <v>118.34483221630242</v>
      </c>
      <c r="X114" s="23">
        <f t="shared" si="21"/>
        <v>88.758624162226823</v>
      </c>
      <c r="Y114" s="23">
        <f t="shared" si="22"/>
        <v>147.93104027037802</v>
      </c>
      <c r="Z114" s="23">
        <f t="shared" si="23"/>
        <v>73.96552013518901</v>
      </c>
      <c r="AA114" s="24">
        <f t="shared" si="24"/>
        <v>59.172416108151211</v>
      </c>
      <c r="AB114" s="111">
        <f t="shared" si="18"/>
        <v>103.55172818926461</v>
      </c>
    </row>
    <row r="115" spans="1:28" s="42" customFormat="1" x14ac:dyDescent="0.25">
      <c r="A115" s="13" t="s">
        <v>325</v>
      </c>
      <c r="B115" s="13">
        <v>12</v>
      </c>
      <c r="C115" s="13" t="s">
        <v>59</v>
      </c>
      <c r="D115" s="13" t="s">
        <v>138</v>
      </c>
      <c r="E115" s="13" t="s">
        <v>17</v>
      </c>
      <c r="F115" s="27" t="s">
        <v>121</v>
      </c>
      <c r="G115" s="21">
        <v>3</v>
      </c>
      <c r="H115" s="27">
        <v>9</v>
      </c>
      <c r="I115" s="13">
        <v>8</v>
      </c>
      <c r="J115" s="13">
        <v>2</v>
      </c>
      <c r="K115" s="13">
        <v>7</v>
      </c>
      <c r="L115" s="13">
        <v>8</v>
      </c>
      <c r="M115" s="14">
        <v>10</v>
      </c>
      <c r="N115" s="129">
        <f t="shared" si="16"/>
        <v>7.333333333333333</v>
      </c>
      <c r="O115" s="22">
        <v>67.5</v>
      </c>
      <c r="P115" s="23">
        <v>325</v>
      </c>
      <c r="Q115" s="23">
        <v>400</v>
      </c>
      <c r="R115" s="23">
        <v>67.5</v>
      </c>
      <c r="S115" s="23">
        <v>112.5</v>
      </c>
      <c r="T115" s="24">
        <v>112.5</v>
      </c>
      <c r="U115" s="41">
        <f t="shared" si="17"/>
        <v>180.83333333333334</v>
      </c>
      <c r="V115" s="22">
        <f t="shared" si="19"/>
        <v>133.13793624334022</v>
      </c>
      <c r="W115" s="23">
        <f t="shared" si="20"/>
        <v>118.34483221630242</v>
      </c>
      <c r="X115" s="23">
        <f t="shared" si="21"/>
        <v>29.586208054075605</v>
      </c>
      <c r="Y115" s="23">
        <f t="shared" si="22"/>
        <v>103.55172818926462</v>
      </c>
      <c r="Z115" s="23">
        <f t="shared" si="23"/>
        <v>118.34483221630242</v>
      </c>
      <c r="AA115" s="24">
        <f t="shared" si="24"/>
        <v>147.93104027037802</v>
      </c>
      <c r="AB115" s="111">
        <f t="shared" si="18"/>
        <v>108.48276286494389</v>
      </c>
    </row>
    <row r="116" spans="1:28" s="42" customFormat="1" x14ac:dyDescent="0.25">
      <c r="A116" s="13" t="s">
        <v>326</v>
      </c>
      <c r="B116" s="13">
        <v>13</v>
      </c>
      <c r="C116" s="13" t="s">
        <v>59</v>
      </c>
      <c r="D116" s="13" t="s">
        <v>138</v>
      </c>
      <c r="E116" s="13" t="s">
        <v>18</v>
      </c>
      <c r="F116" s="27" t="s">
        <v>121</v>
      </c>
      <c r="G116" s="21">
        <v>3</v>
      </c>
      <c r="H116" s="27">
        <v>10</v>
      </c>
      <c r="I116" s="13">
        <v>4</v>
      </c>
      <c r="J116" s="13">
        <v>5</v>
      </c>
      <c r="K116" s="13">
        <v>9</v>
      </c>
      <c r="L116" s="13">
        <v>3</v>
      </c>
      <c r="M116" s="14">
        <v>8</v>
      </c>
      <c r="N116" s="129">
        <f t="shared" si="16"/>
        <v>6.5</v>
      </c>
      <c r="O116" s="22">
        <v>67.5</v>
      </c>
      <c r="P116" s="23">
        <v>325</v>
      </c>
      <c r="Q116" s="23">
        <v>400</v>
      </c>
      <c r="R116" s="23">
        <v>67.5</v>
      </c>
      <c r="S116" s="23">
        <v>112.5</v>
      </c>
      <c r="T116" s="24">
        <v>112.5</v>
      </c>
      <c r="U116" s="41">
        <f t="shared" si="17"/>
        <v>180.83333333333334</v>
      </c>
      <c r="V116" s="22">
        <f t="shared" si="19"/>
        <v>147.93104027037802</v>
      </c>
      <c r="W116" s="23">
        <f t="shared" si="20"/>
        <v>59.172416108151211</v>
      </c>
      <c r="X116" s="23">
        <f t="shared" si="21"/>
        <v>73.96552013518901</v>
      </c>
      <c r="Y116" s="23">
        <f t="shared" si="22"/>
        <v>133.13793624334022</v>
      </c>
      <c r="Z116" s="23">
        <f t="shared" si="23"/>
        <v>44.379312081113412</v>
      </c>
      <c r="AA116" s="24">
        <f t="shared" si="24"/>
        <v>118.34483221630242</v>
      </c>
      <c r="AB116" s="111">
        <f t="shared" si="18"/>
        <v>96.155176175745723</v>
      </c>
    </row>
    <row r="117" spans="1:28" s="42" customFormat="1" x14ac:dyDescent="0.25">
      <c r="A117" s="13" t="s">
        <v>327</v>
      </c>
      <c r="B117" s="13">
        <v>12</v>
      </c>
      <c r="C117" s="13" t="s">
        <v>59</v>
      </c>
      <c r="D117" s="13" t="s">
        <v>138</v>
      </c>
      <c r="E117" s="13" t="s">
        <v>17</v>
      </c>
      <c r="F117" s="27" t="s">
        <v>121</v>
      </c>
      <c r="G117" s="21">
        <v>3</v>
      </c>
      <c r="H117" s="27">
        <v>6</v>
      </c>
      <c r="I117" s="13">
        <v>7</v>
      </c>
      <c r="J117" s="13">
        <v>5</v>
      </c>
      <c r="K117" s="13">
        <v>9</v>
      </c>
      <c r="L117" s="13">
        <v>8</v>
      </c>
      <c r="M117" s="14">
        <v>4</v>
      </c>
      <c r="N117" s="129">
        <f t="shared" si="16"/>
        <v>6.5</v>
      </c>
      <c r="O117" s="22">
        <v>67.5</v>
      </c>
      <c r="P117" s="23">
        <v>325</v>
      </c>
      <c r="Q117" s="23">
        <v>400</v>
      </c>
      <c r="R117" s="23">
        <v>67.5</v>
      </c>
      <c r="S117" s="23">
        <v>112.5</v>
      </c>
      <c r="T117" s="24">
        <v>112.5</v>
      </c>
      <c r="U117" s="41">
        <f t="shared" si="17"/>
        <v>180.83333333333334</v>
      </c>
      <c r="V117" s="22">
        <f t="shared" si="19"/>
        <v>88.758624162226823</v>
      </c>
      <c r="W117" s="23">
        <f t="shared" si="20"/>
        <v>103.55172818926462</v>
      </c>
      <c r="X117" s="23">
        <f t="shared" si="21"/>
        <v>73.96552013518901</v>
      </c>
      <c r="Y117" s="23">
        <f t="shared" si="22"/>
        <v>133.13793624334022</v>
      </c>
      <c r="Z117" s="23">
        <f t="shared" si="23"/>
        <v>118.34483221630242</v>
      </c>
      <c r="AA117" s="24">
        <f t="shared" si="24"/>
        <v>59.172416108151211</v>
      </c>
      <c r="AB117" s="111">
        <f t="shared" si="18"/>
        <v>96.155176175745723</v>
      </c>
    </row>
    <row r="118" spans="1:28" s="42" customFormat="1" x14ac:dyDescent="0.25">
      <c r="A118" s="13" t="s">
        <v>328</v>
      </c>
      <c r="B118" s="13">
        <v>10</v>
      </c>
      <c r="C118" s="13" t="s">
        <v>59</v>
      </c>
      <c r="D118" s="13" t="s">
        <v>138</v>
      </c>
      <c r="E118" s="13" t="s">
        <v>18</v>
      </c>
      <c r="F118" s="27" t="s">
        <v>121</v>
      </c>
      <c r="G118" s="21">
        <v>3</v>
      </c>
      <c r="H118" s="27">
        <v>7</v>
      </c>
      <c r="I118" s="13">
        <v>6</v>
      </c>
      <c r="J118" s="13">
        <v>5</v>
      </c>
      <c r="K118" s="13">
        <v>10</v>
      </c>
      <c r="L118" s="13">
        <v>9</v>
      </c>
      <c r="M118" s="14">
        <v>8</v>
      </c>
      <c r="N118" s="129">
        <f t="shared" si="16"/>
        <v>7.5</v>
      </c>
      <c r="O118" s="22">
        <v>67.5</v>
      </c>
      <c r="P118" s="23">
        <v>325</v>
      </c>
      <c r="Q118" s="23">
        <v>400</v>
      </c>
      <c r="R118" s="23">
        <v>67.5</v>
      </c>
      <c r="S118" s="23">
        <v>112.5</v>
      </c>
      <c r="T118" s="24">
        <v>112.5</v>
      </c>
      <c r="U118" s="41">
        <f t="shared" si="17"/>
        <v>180.83333333333334</v>
      </c>
      <c r="V118" s="22">
        <f t="shared" si="19"/>
        <v>103.55172818926462</v>
      </c>
      <c r="W118" s="23">
        <f t="shared" si="20"/>
        <v>88.758624162226823</v>
      </c>
      <c r="X118" s="23">
        <f t="shared" si="21"/>
        <v>73.96552013518901</v>
      </c>
      <c r="Y118" s="23">
        <f t="shared" si="22"/>
        <v>147.93104027037802</v>
      </c>
      <c r="Z118" s="23">
        <f t="shared" si="23"/>
        <v>133.13793624334022</v>
      </c>
      <c r="AA118" s="24">
        <f t="shared" si="24"/>
        <v>118.34483221630242</v>
      </c>
      <c r="AB118" s="111">
        <f t="shared" si="18"/>
        <v>110.94828020278351</v>
      </c>
    </row>
    <row r="119" spans="1:28" s="42" customFormat="1" x14ac:dyDescent="0.25">
      <c r="A119" s="13" t="s">
        <v>329</v>
      </c>
      <c r="B119" s="13">
        <v>13</v>
      </c>
      <c r="C119" s="13" t="s">
        <v>59</v>
      </c>
      <c r="D119" s="13" t="s">
        <v>138</v>
      </c>
      <c r="E119" s="13" t="s">
        <v>17</v>
      </c>
      <c r="F119" s="27" t="s">
        <v>121</v>
      </c>
      <c r="G119" s="21">
        <v>3</v>
      </c>
      <c r="H119" s="27">
        <v>7</v>
      </c>
      <c r="I119" s="13">
        <v>8</v>
      </c>
      <c r="J119" s="13">
        <v>9</v>
      </c>
      <c r="K119" s="13">
        <v>4</v>
      </c>
      <c r="L119" s="13">
        <v>5</v>
      </c>
      <c r="M119" s="14">
        <v>3</v>
      </c>
      <c r="N119" s="129">
        <f t="shared" si="16"/>
        <v>6</v>
      </c>
      <c r="O119" s="22">
        <v>67.5</v>
      </c>
      <c r="P119" s="23">
        <v>325</v>
      </c>
      <c r="Q119" s="23">
        <v>400</v>
      </c>
      <c r="R119" s="23">
        <v>67.5</v>
      </c>
      <c r="S119" s="23">
        <v>112.5</v>
      </c>
      <c r="T119" s="24">
        <v>112.5</v>
      </c>
      <c r="U119" s="41">
        <f t="shared" si="17"/>
        <v>180.83333333333334</v>
      </c>
      <c r="V119" s="22">
        <f t="shared" si="19"/>
        <v>103.55172818926462</v>
      </c>
      <c r="W119" s="23">
        <f t="shared" si="20"/>
        <v>118.34483221630242</v>
      </c>
      <c r="X119" s="23">
        <f t="shared" si="21"/>
        <v>133.13793624334022</v>
      </c>
      <c r="Y119" s="23">
        <f t="shared" si="22"/>
        <v>59.172416108151211</v>
      </c>
      <c r="Z119" s="23">
        <f t="shared" si="23"/>
        <v>73.96552013518901</v>
      </c>
      <c r="AA119" s="24">
        <f t="shared" si="24"/>
        <v>44.379312081113412</v>
      </c>
      <c r="AB119" s="111">
        <f t="shared" si="18"/>
        <v>88.758624162226809</v>
      </c>
    </row>
    <row r="120" spans="1:28" s="42" customFormat="1" x14ac:dyDescent="0.25">
      <c r="A120" s="13" t="s">
        <v>330</v>
      </c>
      <c r="B120" s="13">
        <v>11</v>
      </c>
      <c r="C120" s="13" t="s">
        <v>79</v>
      </c>
      <c r="D120" s="13" t="s">
        <v>138</v>
      </c>
      <c r="E120" s="13" t="s">
        <v>17</v>
      </c>
      <c r="F120" s="27" t="s">
        <v>121</v>
      </c>
      <c r="G120" s="21">
        <v>3</v>
      </c>
      <c r="H120" s="27">
        <v>9</v>
      </c>
      <c r="I120" s="13">
        <v>8</v>
      </c>
      <c r="J120" s="13">
        <v>5</v>
      </c>
      <c r="K120" s="13">
        <v>10</v>
      </c>
      <c r="L120" s="13">
        <v>6</v>
      </c>
      <c r="M120" s="14">
        <v>5</v>
      </c>
      <c r="N120" s="129">
        <f t="shared" si="16"/>
        <v>7.166666666666667</v>
      </c>
      <c r="O120" s="22">
        <v>67.5</v>
      </c>
      <c r="P120" s="23">
        <v>325</v>
      </c>
      <c r="Q120" s="23">
        <v>400</v>
      </c>
      <c r="R120" s="23">
        <v>67.5</v>
      </c>
      <c r="S120" s="23">
        <v>112.5</v>
      </c>
      <c r="T120" s="24">
        <v>112.5</v>
      </c>
      <c r="U120" s="41">
        <f t="shared" si="17"/>
        <v>180.83333333333334</v>
      </c>
      <c r="V120" s="22">
        <f t="shared" si="19"/>
        <v>133.13793624334022</v>
      </c>
      <c r="W120" s="23">
        <f t="shared" si="20"/>
        <v>118.34483221630242</v>
      </c>
      <c r="X120" s="23">
        <f t="shared" si="21"/>
        <v>73.96552013518901</v>
      </c>
      <c r="Y120" s="23">
        <f t="shared" si="22"/>
        <v>147.93104027037802</v>
      </c>
      <c r="Z120" s="23">
        <f t="shared" si="23"/>
        <v>88.758624162226823</v>
      </c>
      <c r="AA120" s="24">
        <f t="shared" si="24"/>
        <v>73.96552013518901</v>
      </c>
      <c r="AB120" s="111">
        <f t="shared" si="18"/>
        <v>106.01724552710425</v>
      </c>
    </row>
    <row r="121" spans="1:28" s="42" customFormat="1" x14ac:dyDescent="0.25">
      <c r="A121" s="13" t="s">
        <v>331</v>
      </c>
      <c r="B121" s="13">
        <v>13</v>
      </c>
      <c r="C121" s="13" t="s">
        <v>59</v>
      </c>
      <c r="D121" s="13" t="s">
        <v>138</v>
      </c>
      <c r="E121" s="13" t="s">
        <v>18</v>
      </c>
      <c r="F121" s="27" t="s">
        <v>121</v>
      </c>
      <c r="G121" s="21">
        <v>3</v>
      </c>
      <c r="H121" s="27">
        <v>7</v>
      </c>
      <c r="I121" s="13">
        <v>4</v>
      </c>
      <c r="J121" s="13">
        <v>5</v>
      </c>
      <c r="K121" s="13">
        <v>8</v>
      </c>
      <c r="L121" s="13">
        <v>6</v>
      </c>
      <c r="M121" s="14">
        <v>3</v>
      </c>
      <c r="N121" s="129">
        <f t="shared" si="16"/>
        <v>5.5</v>
      </c>
      <c r="O121" s="22">
        <v>67.5</v>
      </c>
      <c r="P121" s="23">
        <v>325</v>
      </c>
      <c r="Q121" s="23">
        <v>400</v>
      </c>
      <c r="R121" s="23">
        <v>67.5</v>
      </c>
      <c r="S121" s="23">
        <v>112.5</v>
      </c>
      <c r="T121" s="24">
        <v>112.5</v>
      </c>
      <c r="U121" s="41">
        <f t="shared" si="17"/>
        <v>180.83333333333334</v>
      </c>
      <c r="V121" s="22">
        <f t="shared" si="19"/>
        <v>103.55172818926462</v>
      </c>
      <c r="W121" s="23">
        <f t="shared" si="20"/>
        <v>59.172416108151211</v>
      </c>
      <c r="X121" s="23">
        <f t="shared" si="21"/>
        <v>73.96552013518901</v>
      </c>
      <c r="Y121" s="23">
        <f t="shared" si="22"/>
        <v>118.34483221630242</v>
      </c>
      <c r="Z121" s="23">
        <f t="shared" si="23"/>
        <v>88.758624162226823</v>
      </c>
      <c r="AA121" s="24">
        <f t="shared" si="24"/>
        <v>44.379312081113412</v>
      </c>
      <c r="AB121" s="111">
        <f t="shared" si="18"/>
        <v>81.362072148707924</v>
      </c>
    </row>
    <row r="122" spans="1:28" s="42" customFormat="1" x14ac:dyDescent="0.25">
      <c r="A122" s="13" t="s">
        <v>332</v>
      </c>
      <c r="B122" s="13">
        <v>11</v>
      </c>
      <c r="C122" s="13" t="s">
        <v>59</v>
      </c>
      <c r="D122" s="13" t="s">
        <v>138</v>
      </c>
      <c r="E122" s="13" t="s">
        <v>18</v>
      </c>
      <c r="F122" s="27" t="s">
        <v>121</v>
      </c>
      <c r="G122" s="21">
        <v>3</v>
      </c>
      <c r="H122" s="27">
        <v>9</v>
      </c>
      <c r="I122" s="13">
        <v>8</v>
      </c>
      <c r="J122" s="13">
        <v>5</v>
      </c>
      <c r="K122" s="13">
        <v>10</v>
      </c>
      <c r="L122" s="13">
        <v>6</v>
      </c>
      <c r="M122" s="14">
        <v>5</v>
      </c>
      <c r="N122" s="129">
        <f t="shared" si="16"/>
        <v>7.166666666666667</v>
      </c>
      <c r="O122" s="22">
        <v>67.5</v>
      </c>
      <c r="P122" s="23">
        <v>325</v>
      </c>
      <c r="Q122" s="23">
        <v>400</v>
      </c>
      <c r="R122" s="23">
        <v>67.5</v>
      </c>
      <c r="S122" s="23">
        <v>112.5</v>
      </c>
      <c r="T122" s="24">
        <v>112.5</v>
      </c>
      <c r="U122" s="41">
        <f t="shared" si="17"/>
        <v>180.83333333333334</v>
      </c>
      <c r="V122" s="22">
        <f t="shared" si="19"/>
        <v>133.13793624334022</v>
      </c>
      <c r="W122" s="23">
        <f t="shared" si="20"/>
        <v>118.34483221630242</v>
      </c>
      <c r="X122" s="23">
        <f t="shared" si="21"/>
        <v>73.96552013518901</v>
      </c>
      <c r="Y122" s="23">
        <f t="shared" si="22"/>
        <v>147.93104027037802</v>
      </c>
      <c r="Z122" s="23">
        <f t="shared" si="23"/>
        <v>88.758624162226823</v>
      </c>
      <c r="AA122" s="24">
        <f t="shared" si="24"/>
        <v>73.96552013518901</v>
      </c>
      <c r="AB122" s="111">
        <f t="shared" si="18"/>
        <v>106.01724552710425</v>
      </c>
    </row>
    <row r="123" spans="1:28" s="42" customFormat="1" x14ac:dyDescent="0.25">
      <c r="A123" s="13" t="s">
        <v>333</v>
      </c>
      <c r="B123" s="13">
        <v>12</v>
      </c>
      <c r="C123" s="13" t="s">
        <v>59</v>
      </c>
      <c r="D123" s="13" t="s">
        <v>138</v>
      </c>
      <c r="E123" s="13" t="s">
        <v>17</v>
      </c>
      <c r="F123" s="27" t="s">
        <v>121</v>
      </c>
      <c r="G123" s="21">
        <v>3</v>
      </c>
      <c r="H123" s="27">
        <v>7</v>
      </c>
      <c r="I123" s="13">
        <v>3</v>
      </c>
      <c r="J123" s="13">
        <v>2</v>
      </c>
      <c r="K123" s="13">
        <v>8</v>
      </c>
      <c r="L123" s="13">
        <v>4</v>
      </c>
      <c r="M123" s="14">
        <v>5</v>
      </c>
      <c r="N123" s="129">
        <f t="shared" si="16"/>
        <v>4.833333333333333</v>
      </c>
      <c r="O123" s="22">
        <v>67.5</v>
      </c>
      <c r="P123" s="23">
        <v>325</v>
      </c>
      <c r="Q123" s="23">
        <v>400</v>
      </c>
      <c r="R123" s="23">
        <v>67.5</v>
      </c>
      <c r="S123" s="23">
        <v>112.5</v>
      </c>
      <c r="T123" s="24">
        <v>112.5</v>
      </c>
      <c r="U123" s="41">
        <f t="shared" si="17"/>
        <v>180.83333333333334</v>
      </c>
      <c r="V123" s="22">
        <f t="shared" si="19"/>
        <v>103.55172818926462</v>
      </c>
      <c r="W123" s="23">
        <f t="shared" si="20"/>
        <v>44.379312081113412</v>
      </c>
      <c r="X123" s="23">
        <f t="shared" si="21"/>
        <v>29.586208054075605</v>
      </c>
      <c r="Y123" s="23">
        <f t="shared" si="22"/>
        <v>118.34483221630242</v>
      </c>
      <c r="Z123" s="23">
        <f t="shared" si="23"/>
        <v>59.172416108151211</v>
      </c>
      <c r="AA123" s="24">
        <f t="shared" si="24"/>
        <v>73.96552013518901</v>
      </c>
      <c r="AB123" s="111">
        <f t="shared" si="18"/>
        <v>71.500002797349381</v>
      </c>
    </row>
    <row r="124" spans="1:28" s="42" customFormat="1" x14ac:dyDescent="0.25">
      <c r="A124" s="13" t="s">
        <v>334</v>
      </c>
      <c r="B124" s="13">
        <v>13</v>
      </c>
      <c r="C124" s="13" t="s">
        <v>59</v>
      </c>
      <c r="D124" s="13" t="s">
        <v>138</v>
      </c>
      <c r="E124" s="13" t="s">
        <v>18</v>
      </c>
      <c r="F124" s="27" t="s">
        <v>121</v>
      </c>
      <c r="G124" s="21">
        <v>3</v>
      </c>
      <c r="H124" s="27">
        <v>9</v>
      </c>
      <c r="I124" s="13">
        <v>8</v>
      </c>
      <c r="J124" s="13">
        <v>6</v>
      </c>
      <c r="K124" s="13">
        <v>10</v>
      </c>
      <c r="L124" s="13">
        <v>5</v>
      </c>
      <c r="M124" s="14">
        <v>4</v>
      </c>
      <c r="N124" s="129">
        <f t="shared" si="16"/>
        <v>7</v>
      </c>
      <c r="O124" s="22">
        <v>67.5</v>
      </c>
      <c r="P124" s="23">
        <v>325</v>
      </c>
      <c r="Q124" s="23">
        <v>400</v>
      </c>
      <c r="R124" s="23">
        <v>67.5</v>
      </c>
      <c r="S124" s="23">
        <v>112.5</v>
      </c>
      <c r="T124" s="24">
        <v>112.5</v>
      </c>
      <c r="U124" s="41">
        <f t="shared" si="17"/>
        <v>180.83333333333334</v>
      </c>
      <c r="V124" s="22">
        <f t="shared" si="19"/>
        <v>133.13793624334022</v>
      </c>
      <c r="W124" s="23">
        <f t="shared" si="20"/>
        <v>118.34483221630242</v>
      </c>
      <c r="X124" s="23">
        <f t="shared" si="21"/>
        <v>88.758624162226823</v>
      </c>
      <c r="Y124" s="23">
        <f t="shared" si="22"/>
        <v>147.93104027037802</v>
      </c>
      <c r="Z124" s="23">
        <f t="shared" si="23"/>
        <v>73.96552013518901</v>
      </c>
      <c r="AA124" s="24">
        <f t="shared" si="24"/>
        <v>59.172416108151211</v>
      </c>
      <c r="AB124" s="111">
        <f t="shared" si="18"/>
        <v>103.55172818926461</v>
      </c>
    </row>
    <row r="125" spans="1:28" s="42" customFormat="1" x14ac:dyDescent="0.25">
      <c r="A125" s="13" t="s">
        <v>335</v>
      </c>
      <c r="B125" s="13">
        <v>12</v>
      </c>
      <c r="C125" s="13" t="s">
        <v>59</v>
      </c>
      <c r="D125" s="13" t="s">
        <v>138</v>
      </c>
      <c r="E125" s="13" t="s">
        <v>17</v>
      </c>
      <c r="F125" s="27" t="s">
        <v>121</v>
      </c>
      <c r="G125" s="21">
        <v>4</v>
      </c>
      <c r="H125" s="27">
        <v>7</v>
      </c>
      <c r="I125" s="13">
        <v>4</v>
      </c>
      <c r="J125" s="13">
        <v>5</v>
      </c>
      <c r="K125" s="13">
        <v>8</v>
      </c>
      <c r="L125" s="13">
        <v>6</v>
      </c>
      <c r="M125" s="14">
        <v>3</v>
      </c>
      <c r="N125" s="129">
        <f t="shared" si="16"/>
        <v>5.5</v>
      </c>
      <c r="O125" s="22">
        <v>79.5</v>
      </c>
      <c r="P125" s="23">
        <v>112.5</v>
      </c>
      <c r="Q125" s="23">
        <v>400</v>
      </c>
      <c r="R125" s="23">
        <v>325</v>
      </c>
      <c r="S125" s="23">
        <v>79.5</v>
      </c>
      <c r="T125" s="24">
        <v>112.5</v>
      </c>
      <c r="U125" s="41">
        <f t="shared" si="17"/>
        <v>184.83333333333334</v>
      </c>
      <c r="V125" s="22">
        <f t="shared" si="19"/>
        <v>103.55172818926462</v>
      </c>
      <c r="W125" s="23">
        <f t="shared" si="20"/>
        <v>59.172416108151211</v>
      </c>
      <c r="X125" s="23">
        <f t="shared" si="21"/>
        <v>73.96552013518901</v>
      </c>
      <c r="Y125" s="23">
        <f t="shared" si="22"/>
        <v>118.34483221630242</v>
      </c>
      <c r="Z125" s="23">
        <f t="shared" si="23"/>
        <v>88.758624162226823</v>
      </c>
      <c r="AA125" s="24">
        <f t="shared" si="24"/>
        <v>44.379312081113412</v>
      </c>
      <c r="AB125" s="111">
        <f t="shared" si="18"/>
        <v>81.362072148707924</v>
      </c>
    </row>
    <row r="126" spans="1:28" s="42" customFormat="1" x14ac:dyDescent="0.25">
      <c r="A126" s="13" t="s">
        <v>336</v>
      </c>
      <c r="B126" s="13">
        <v>13</v>
      </c>
      <c r="C126" s="13" t="s">
        <v>59</v>
      </c>
      <c r="D126" s="13" t="s">
        <v>138</v>
      </c>
      <c r="E126" s="13" t="s">
        <v>18</v>
      </c>
      <c r="F126" s="27" t="s">
        <v>121</v>
      </c>
      <c r="G126" s="21">
        <v>4</v>
      </c>
      <c r="H126" s="27">
        <v>10</v>
      </c>
      <c r="I126" s="13">
        <v>6</v>
      </c>
      <c r="J126" s="13">
        <v>7</v>
      </c>
      <c r="K126" s="13">
        <v>9</v>
      </c>
      <c r="L126" s="13">
        <v>8</v>
      </c>
      <c r="M126" s="14">
        <v>5</v>
      </c>
      <c r="N126" s="129">
        <f t="shared" si="16"/>
        <v>7.5</v>
      </c>
      <c r="O126" s="22">
        <v>79.5</v>
      </c>
      <c r="P126" s="23">
        <v>112.5</v>
      </c>
      <c r="Q126" s="23">
        <v>400</v>
      </c>
      <c r="R126" s="23">
        <v>325</v>
      </c>
      <c r="S126" s="23">
        <v>79.5</v>
      </c>
      <c r="T126" s="24">
        <v>112.5</v>
      </c>
      <c r="U126" s="41">
        <f t="shared" si="17"/>
        <v>184.83333333333334</v>
      </c>
      <c r="V126" s="22">
        <f t="shared" si="19"/>
        <v>147.93104027037802</v>
      </c>
      <c r="W126" s="23">
        <f t="shared" si="20"/>
        <v>88.758624162226823</v>
      </c>
      <c r="X126" s="23">
        <f t="shared" si="21"/>
        <v>103.55172818926462</v>
      </c>
      <c r="Y126" s="23">
        <f t="shared" si="22"/>
        <v>133.13793624334022</v>
      </c>
      <c r="Z126" s="23">
        <f t="shared" si="23"/>
        <v>118.34483221630242</v>
      </c>
      <c r="AA126" s="24">
        <f t="shared" si="24"/>
        <v>73.96552013518901</v>
      </c>
      <c r="AB126" s="111">
        <f t="shared" si="18"/>
        <v>110.94828020278351</v>
      </c>
    </row>
    <row r="127" spans="1:28" s="42" customFormat="1" x14ac:dyDescent="0.25">
      <c r="A127" s="13" t="s">
        <v>337</v>
      </c>
      <c r="B127" s="13">
        <v>12</v>
      </c>
      <c r="C127" s="13" t="s">
        <v>59</v>
      </c>
      <c r="D127" s="13" t="s">
        <v>138</v>
      </c>
      <c r="E127" s="13" t="s">
        <v>18</v>
      </c>
      <c r="F127" s="27" t="s">
        <v>121</v>
      </c>
      <c r="G127" s="21">
        <v>4</v>
      </c>
      <c r="H127" s="27">
        <v>8</v>
      </c>
      <c r="I127" s="13">
        <v>5</v>
      </c>
      <c r="J127" s="13">
        <v>6</v>
      </c>
      <c r="K127" s="13">
        <v>9</v>
      </c>
      <c r="L127" s="13">
        <v>7</v>
      </c>
      <c r="M127" s="14">
        <v>4</v>
      </c>
      <c r="N127" s="129">
        <f t="shared" si="16"/>
        <v>6.5</v>
      </c>
      <c r="O127" s="22">
        <v>79.5</v>
      </c>
      <c r="P127" s="23">
        <v>112.5</v>
      </c>
      <c r="Q127" s="23">
        <v>400</v>
      </c>
      <c r="R127" s="23">
        <v>325</v>
      </c>
      <c r="S127" s="23">
        <v>79.5</v>
      </c>
      <c r="T127" s="24">
        <v>112.5</v>
      </c>
      <c r="U127" s="41">
        <f t="shared" si="17"/>
        <v>184.83333333333334</v>
      </c>
      <c r="V127" s="22">
        <f t="shared" si="19"/>
        <v>118.34483221630242</v>
      </c>
      <c r="W127" s="23">
        <f t="shared" si="20"/>
        <v>73.96552013518901</v>
      </c>
      <c r="X127" s="23">
        <f t="shared" si="21"/>
        <v>88.758624162226823</v>
      </c>
      <c r="Y127" s="23">
        <f t="shared" si="22"/>
        <v>133.13793624334022</v>
      </c>
      <c r="Z127" s="23">
        <f t="shared" si="23"/>
        <v>103.55172818926462</v>
      </c>
      <c r="AA127" s="24">
        <f t="shared" si="24"/>
        <v>59.172416108151211</v>
      </c>
      <c r="AB127" s="111">
        <f t="shared" si="18"/>
        <v>96.155176175745723</v>
      </c>
    </row>
    <row r="128" spans="1:28" s="42" customFormat="1" x14ac:dyDescent="0.25">
      <c r="A128" s="13" t="s">
        <v>338</v>
      </c>
      <c r="B128" s="13">
        <v>13</v>
      </c>
      <c r="C128" s="13" t="s">
        <v>59</v>
      </c>
      <c r="D128" s="13" t="s">
        <v>138</v>
      </c>
      <c r="E128" s="13" t="s">
        <v>18</v>
      </c>
      <c r="F128" s="27" t="s">
        <v>121</v>
      </c>
      <c r="G128" s="21">
        <v>4</v>
      </c>
      <c r="H128" s="27">
        <v>10</v>
      </c>
      <c r="I128" s="13">
        <v>6</v>
      </c>
      <c r="J128" s="13">
        <v>7</v>
      </c>
      <c r="K128" s="13">
        <v>9</v>
      </c>
      <c r="L128" s="13">
        <v>8</v>
      </c>
      <c r="M128" s="14">
        <v>5</v>
      </c>
      <c r="N128" s="129">
        <f t="shared" si="16"/>
        <v>7.5</v>
      </c>
      <c r="O128" s="22">
        <v>79.5</v>
      </c>
      <c r="P128" s="23">
        <v>112.5</v>
      </c>
      <c r="Q128" s="23">
        <v>400</v>
      </c>
      <c r="R128" s="23">
        <v>325</v>
      </c>
      <c r="S128" s="23">
        <v>79.5</v>
      </c>
      <c r="T128" s="24">
        <v>112.5</v>
      </c>
      <c r="U128" s="41">
        <f t="shared" si="17"/>
        <v>184.83333333333334</v>
      </c>
      <c r="V128" s="22">
        <f t="shared" si="19"/>
        <v>147.93104027037802</v>
      </c>
      <c r="W128" s="23">
        <f t="shared" si="20"/>
        <v>88.758624162226823</v>
      </c>
      <c r="X128" s="23">
        <f t="shared" si="21"/>
        <v>103.55172818926462</v>
      </c>
      <c r="Y128" s="23">
        <f t="shared" si="22"/>
        <v>133.13793624334022</v>
      </c>
      <c r="Z128" s="23">
        <f t="shared" si="23"/>
        <v>118.34483221630242</v>
      </c>
      <c r="AA128" s="24">
        <f t="shared" si="24"/>
        <v>73.96552013518901</v>
      </c>
      <c r="AB128" s="111">
        <f t="shared" si="18"/>
        <v>110.94828020278351</v>
      </c>
    </row>
    <row r="129" spans="1:28" s="42" customFormat="1" x14ac:dyDescent="0.25">
      <c r="A129" s="13" t="s">
        <v>339</v>
      </c>
      <c r="B129" s="13">
        <v>13</v>
      </c>
      <c r="C129" s="13" t="s">
        <v>59</v>
      </c>
      <c r="D129" s="13" t="s">
        <v>138</v>
      </c>
      <c r="E129" s="13" t="s">
        <v>18</v>
      </c>
      <c r="F129" s="27" t="s">
        <v>121</v>
      </c>
      <c r="G129" s="21">
        <v>4</v>
      </c>
      <c r="H129" s="27">
        <v>6</v>
      </c>
      <c r="I129" s="13">
        <v>5</v>
      </c>
      <c r="J129" s="13">
        <v>4</v>
      </c>
      <c r="K129" s="13">
        <v>7</v>
      </c>
      <c r="L129" s="13">
        <v>3</v>
      </c>
      <c r="M129" s="14">
        <v>2</v>
      </c>
      <c r="N129" s="129">
        <f t="shared" si="16"/>
        <v>4.5</v>
      </c>
      <c r="O129" s="22">
        <v>79.5</v>
      </c>
      <c r="P129" s="23">
        <v>112.5</v>
      </c>
      <c r="Q129" s="23">
        <v>400</v>
      </c>
      <c r="R129" s="23">
        <v>325</v>
      </c>
      <c r="S129" s="23">
        <v>79.5</v>
      </c>
      <c r="T129" s="24">
        <v>112.5</v>
      </c>
      <c r="U129" s="41">
        <f t="shared" si="17"/>
        <v>184.83333333333334</v>
      </c>
      <c r="V129" s="22">
        <f t="shared" si="19"/>
        <v>88.758624162226823</v>
      </c>
      <c r="W129" s="23">
        <f t="shared" si="20"/>
        <v>73.96552013518901</v>
      </c>
      <c r="X129" s="23">
        <f t="shared" si="21"/>
        <v>59.172416108151211</v>
      </c>
      <c r="Y129" s="23">
        <f t="shared" si="22"/>
        <v>103.55172818926462</v>
      </c>
      <c r="Z129" s="23">
        <f t="shared" si="23"/>
        <v>44.379312081113412</v>
      </c>
      <c r="AA129" s="24">
        <f t="shared" si="24"/>
        <v>29.586208054075605</v>
      </c>
      <c r="AB129" s="111">
        <f t="shared" si="18"/>
        <v>66.56896812167011</v>
      </c>
    </row>
    <row r="130" spans="1:28" s="42" customFormat="1" x14ac:dyDescent="0.25">
      <c r="A130" s="13" t="s">
        <v>340</v>
      </c>
      <c r="B130" s="13">
        <v>12</v>
      </c>
      <c r="C130" s="13" t="s">
        <v>59</v>
      </c>
      <c r="D130" s="13" t="s">
        <v>138</v>
      </c>
      <c r="E130" s="13" t="s">
        <v>18</v>
      </c>
      <c r="F130" s="27" t="s">
        <v>121</v>
      </c>
      <c r="G130" s="21">
        <v>4</v>
      </c>
      <c r="H130" s="27">
        <v>8</v>
      </c>
      <c r="I130" s="13">
        <v>5</v>
      </c>
      <c r="J130" s="13">
        <v>6</v>
      </c>
      <c r="K130" s="13">
        <v>9</v>
      </c>
      <c r="L130" s="13">
        <v>7</v>
      </c>
      <c r="M130" s="14">
        <v>4</v>
      </c>
      <c r="N130" s="129">
        <f t="shared" si="16"/>
        <v>6.5</v>
      </c>
      <c r="O130" s="22">
        <v>79.5</v>
      </c>
      <c r="P130" s="23">
        <v>112.5</v>
      </c>
      <c r="Q130" s="23">
        <v>400</v>
      </c>
      <c r="R130" s="23">
        <v>325</v>
      </c>
      <c r="S130" s="23">
        <v>79.5</v>
      </c>
      <c r="T130" s="24">
        <v>112.5</v>
      </c>
      <c r="U130" s="41">
        <f t="shared" si="17"/>
        <v>184.83333333333334</v>
      </c>
      <c r="V130" s="22">
        <f t="shared" si="19"/>
        <v>118.34483221630242</v>
      </c>
      <c r="W130" s="23">
        <f t="shared" si="20"/>
        <v>73.96552013518901</v>
      </c>
      <c r="X130" s="23">
        <f t="shared" si="21"/>
        <v>88.758624162226823</v>
      </c>
      <c r="Y130" s="23">
        <f t="shared" si="22"/>
        <v>133.13793624334022</v>
      </c>
      <c r="Z130" s="23">
        <f t="shared" si="23"/>
        <v>103.55172818926462</v>
      </c>
      <c r="AA130" s="24">
        <f t="shared" si="24"/>
        <v>59.172416108151211</v>
      </c>
      <c r="AB130" s="111">
        <f t="shared" si="18"/>
        <v>96.155176175745723</v>
      </c>
    </row>
    <row r="131" spans="1:28" s="42" customFormat="1" x14ac:dyDescent="0.25">
      <c r="A131" s="13" t="s">
        <v>341</v>
      </c>
      <c r="B131" s="13">
        <v>10</v>
      </c>
      <c r="C131" s="13" t="s">
        <v>59</v>
      </c>
      <c r="D131" s="13" t="s">
        <v>138</v>
      </c>
      <c r="E131" s="13" t="s">
        <v>18</v>
      </c>
      <c r="F131" s="27" t="s">
        <v>121</v>
      </c>
      <c r="G131" s="21">
        <v>4</v>
      </c>
      <c r="H131" s="27">
        <v>10</v>
      </c>
      <c r="I131" s="13">
        <v>6</v>
      </c>
      <c r="J131" s="13">
        <v>7</v>
      </c>
      <c r="K131" s="13">
        <v>9</v>
      </c>
      <c r="L131" s="13">
        <v>8</v>
      </c>
      <c r="M131" s="14">
        <v>5</v>
      </c>
      <c r="N131" s="129">
        <f t="shared" si="16"/>
        <v>7.5</v>
      </c>
      <c r="O131" s="22">
        <v>79.5</v>
      </c>
      <c r="P131" s="23">
        <v>112.5</v>
      </c>
      <c r="Q131" s="23">
        <v>400</v>
      </c>
      <c r="R131" s="23">
        <v>325</v>
      </c>
      <c r="S131" s="23">
        <v>79.5</v>
      </c>
      <c r="T131" s="24">
        <v>112.5</v>
      </c>
      <c r="U131" s="41">
        <f t="shared" si="17"/>
        <v>184.83333333333334</v>
      </c>
      <c r="V131" s="22">
        <f t="shared" si="19"/>
        <v>147.93104027037802</v>
      </c>
      <c r="W131" s="23">
        <f t="shared" si="20"/>
        <v>88.758624162226823</v>
      </c>
      <c r="X131" s="23">
        <f t="shared" si="21"/>
        <v>103.55172818926462</v>
      </c>
      <c r="Y131" s="23">
        <f t="shared" si="22"/>
        <v>133.13793624334022</v>
      </c>
      <c r="Z131" s="23">
        <f t="shared" si="23"/>
        <v>118.34483221630242</v>
      </c>
      <c r="AA131" s="24">
        <f t="shared" si="24"/>
        <v>73.96552013518901</v>
      </c>
      <c r="AB131" s="111">
        <f t="shared" si="18"/>
        <v>110.94828020278351</v>
      </c>
    </row>
    <row r="132" spans="1:28" s="42" customFormat="1" x14ac:dyDescent="0.25">
      <c r="A132" s="13" t="s">
        <v>342</v>
      </c>
      <c r="B132" s="13">
        <v>13</v>
      </c>
      <c r="C132" s="13" t="s">
        <v>59</v>
      </c>
      <c r="D132" s="13" t="s">
        <v>138</v>
      </c>
      <c r="E132" s="13" t="s">
        <v>17</v>
      </c>
      <c r="F132" s="27" t="s">
        <v>121</v>
      </c>
      <c r="G132" s="21">
        <v>4</v>
      </c>
      <c r="H132" s="27">
        <v>5</v>
      </c>
      <c r="I132" s="13">
        <v>4</v>
      </c>
      <c r="J132" s="13">
        <v>3</v>
      </c>
      <c r="K132" s="13">
        <v>6</v>
      </c>
      <c r="L132" s="13">
        <v>4</v>
      </c>
      <c r="M132" s="14">
        <v>3</v>
      </c>
      <c r="N132" s="129">
        <f t="shared" si="16"/>
        <v>4.166666666666667</v>
      </c>
      <c r="O132" s="22">
        <v>79.5</v>
      </c>
      <c r="P132" s="23">
        <v>112.5</v>
      </c>
      <c r="Q132" s="23">
        <v>400</v>
      </c>
      <c r="R132" s="23">
        <v>325</v>
      </c>
      <c r="S132" s="23">
        <v>79.5</v>
      </c>
      <c r="T132" s="24">
        <v>112.5</v>
      </c>
      <c r="U132" s="41">
        <f t="shared" si="17"/>
        <v>184.83333333333334</v>
      </c>
      <c r="V132" s="22">
        <f t="shared" si="19"/>
        <v>73.96552013518901</v>
      </c>
      <c r="W132" s="23">
        <f t="shared" si="20"/>
        <v>59.172416108151211</v>
      </c>
      <c r="X132" s="23">
        <f t="shared" si="21"/>
        <v>44.379312081113412</v>
      </c>
      <c r="Y132" s="23">
        <f t="shared" si="22"/>
        <v>88.758624162226823</v>
      </c>
      <c r="Z132" s="23">
        <f t="shared" si="23"/>
        <v>59.172416108151211</v>
      </c>
      <c r="AA132" s="24">
        <f t="shared" si="24"/>
        <v>44.379312081113412</v>
      </c>
      <c r="AB132" s="111">
        <f t="shared" si="18"/>
        <v>61.637933445990846</v>
      </c>
    </row>
    <row r="133" spans="1:28" s="42" customFormat="1" x14ac:dyDescent="0.25">
      <c r="A133" s="13" t="s">
        <v>343</v>
      </c>
      <c r="B133" s="13">
        <v>13</v>
      </c>
      <c r="C133" s="13" t="s">
        <v>59</v>
      </c>
      <c r="D133" s="13" t="s">
        <v>138</v>
      </c>
      <c r="E133" s="13" t="s">
        <v>18</v>
      </c>
      <c r="F133" s="27" t="s">
        <v>121</v>
      </c>
      <c r="G133" s="21">
        <v>4</v>
      </c>
      <c r="H133" s="27">
        <v>6</v>
      </c>
      <c r="I133" s="13">
        <v>3</v>
      </c>
      <c r="J133" s="13">
        <v>4</v>
      </c>
      <c r="K133" s="13">
        <v>7</v>
      </c>
      <c r="L133" s="13">
        <v>5</v>
      </c>
      <c r="M133" s="14">
        <v>2</v>
      </c>
      <c r="N133" s="129">
        <f t="shared" si="16"/>
        <v>4.5</v>
      </c>
      <c r="O133" s="22">
        <v>79.5</v>
      </c>
      <c r="P133" s="23">
        <v>112.5</v>
      </c>
      <c r="Q133" s="23">
        <v>400</v>
      </c>
      <c r="R133" s="23">
        <v>325</v>
      </c>
      <c r="S133" s="23">
        <v>79.5</v>
      </c>
      <c r="T133" s="24">
        <v>112.5</v>
      </c>
      <c r="U133" s="41">
        <f t="shared" si="17"/>
        <v>184.83333333333334</v>
      </c>
      <c r="V133" s="22">
        <f t="shared" si="19"/>
        <v>88.758624162226823</v>
      </c>
      <c r="W133" s="23">
        <f t="shared" si="20"/>
        <v>44.379312081113412</v>
      </c>
      <c r="X133" s="23">
        <f t="shared" si="21"/>
        <v>59.172416108151211</v>
      </c>
      <c r="Y133" s="23">
        <f t="shared" si="22"/>
        <v>103.55172818926462</v>
      </c>
      <c r="Z133" s="23">
        <f t="shared" si="23"/>
        <v>73.96552013518901</v>
      </c>
      <c r="AA133" s="24">
        <f t="shared" si="24"/>
        <v>29.586208054075605</v>
      </c>
      <c r="AB133" s="111">
        <f t="shared" si="18"/>
        <v>66.56896812167011</v>
      </c>
    </row>
    <row r="134" spans="1:28" s="42" customFormat="1" x14ac:dyDescent="0.25">
      <c r="A134" s="13" t="s">
        <v>344</v>
      </c>
      <c r="B134" s="13">
        <v>12</v>
      </c>
      <c r="C134" s="13" t="s">
        <v>59</v>
      </c>
      <c r="D134" s="13" t="s">
        <v>138</v>
      </c>
      <c r="E134" s="13" t="s">
        <v>17</v>
      </c>
      <c r="F134" s="27" t="s">
        <v>121</v>
      </c>
      <c r="G134" s="21">
        <v>4</v>
      </c>
      <c r="H134" s="27">
        <v>8</v>
      </c>
      <c r="I134" s="13">
        <v>7</v>
      </c>
      <c r="J134" s="13">
        <v>4</v>
      </c>
      <c r="K134" s="13">
        <v>10</v>
      </c>
      <c r="L134" s="13">
        <v>5</v>
      </c>
      <c r="M134" s="14">
        <v>4</v>
      </c>
      <c r="N134" s="129">
        <f t="shared" ref="N134:N197" si="25">SUM(H134:M134)/COUNTIF(H134:M134,"&lt;&gt;")</f>
        <v>6.333333333333333</v>
      </c>
      <c r="O134" s="22">
        <v>79.5</v>
      </c>
      <c r="P134" s="23">
        <v>112.5</v>
      </c>
      <c r="Q134" s="23">
        <v>400</v>
      </c>
      <c r="R134" s="23">
        <v>325</v>
      </c>
      <c r="S134" s="23">
        <v>79.5</v>
      </c>
      <c r="T134" s="24">
        <v>112.5</v>
      </c>
      <c r="U134" s="41">
        <f t="shared" ref="U134:U197" si="26">SUM(O134:T134)/COUNTIF(O134:T134,"&lt;&gt;")</f>
        <v>184.83333333333334</v>
      </c>
      <c r="V134" s="22">
        <f t="shared" si="19"/>
        <v>118.34483221630242</v>
      </c>
      <c r="W134" s="23">
        <f t="shared" si="20"/>
        <v>103.55172818926462</v>
      </c>
      <c r="X134" s="23">
        <f t="shared" si="21"/>
        <v>59.172416108151211</v>
      </c>
      <c r="Y134" s="23">
        <f t="shared" si="22"/>
        <v>147.93104027037802</v>
      </c>
      <c r="Z134" s="23">
        <f t="shared" si="23"/>
        <v>73.96552013518901</v>
      </c>
      <c r="AA134" s="24">
        <f t="shared" si="24"/>
        <v>59.172416108151211</v>
      </c>
      <c r="AB134" s="111">
        <f t="shared" ref="AB134:AB197" si="27">SUM(V134:AA134)/COUNTIF(V134:AA134,"&lt;&gt;")</f>
        <v>93.689658837906094</v>
      </c>
    </row>
    <row r="135" spans="1:28" s="42" customFormat="1" x14ac:dyDescent="0.25">
      <c r="A135" s="13" t="s">
        <v>345</v>
      </c>
      <c r="B135" s="13">
        <v>12</v>
      </c>
      <c r="C135" s="13" t="s">
        <v>59</v>
      </c>
      <c r="D135" s="13" t="s">
        <v>138</v>
      </c>
      <c r="E135" s="13" t="s">
        <v>18</v>
      </c>
      <c r="F135" s="27" t="s">
        <v>121</v>
      </c>
      <c r="G135" s="21">
        <v>5</v>
      </c>
      <c r="H135" s="27">
        <v>10</v>
      </c>
      <c r="I135" s="13">
        <v>8</v>
      </c>
      <c r="J135" s="13">
        <v>5</v>
      </c>
      <c r="K135" s="13">
        <v>9</v>
      </c>
      <c r="L135" s="13">
        <v>6</v>
      </c>
      <c r="M135" s="14">
        <v>7</v>
      </c>
      <c r="N135" s="129">
        <f t="shared" si="25"/>
        <v>7.5</v>
      </c>
      <c r="O135" s="22">
        <v>79.5</v>
      </c>
      <c r="P135" s="23">
        <v>187.5</v>
      </c>
      <c r="Q135" s="23">
        <v>187.5</v>
      </c>
      <c r="R135" s="23">
        <v>400</v>
      </c>
      <c r="S135" s="23">
        <v>400</v>
      </c>
      <c r="T135" s="24">
        <v>79.5</v>
      </c>
      <c r="U135" s="41">
        <f t="shared" si="26"/>
        <v>222.33333333333334</v>
      </c>
      <c r="V135" s="22">
        <f t="shared" si="19"/>
        <v>147.93104027037802</v>
      </c>
      <c r="W135" s="23">
        <f t="shared" si="20"/>
        <v>118.34483221630242</v>
      </c>
      <c r="X135" s="23">
        <f t="shared" si="21"/>
        <v>73.96552013518901</v>
      </c>
      <c r="Y135" s="23">
        <f t="shared" si="22"/>
        <v>133.13793624334022</v>
      </c>
      <c r="Z135" s="23">
        <f t="shared" si="23"/>
        <v>88.758624162226823</v>
      </c>
      <c r="AA135" s="24">
        <f t="shared" si="24"/>
        <v>103.55172818926462</v>
      </c>
      <c r="AB135" s="111">
        <f t="shared" si="27"/>
        <v>110.94828020278352</v>
      </c>
    </row>
    <row r="136" spans="1:28" s="42" customFormat="1" x14ac:dyDescent="0.25">
      <c r="A136" s="13" t="s">
        <v>346</v>
      </c>
      <c r="B136" s="13">
        <v>13</v>
      </c>
      <c r="C136" s="13" t="s">
        <v>59</v>
      </c>
      <c r="D136" s="13" t="s">
        <v>138</v>
      </c>
      <c r="E136" s="13" t="s">
        <v>17</v>
      </c>
      <c r="F136" s="27" t="s">
        <v>121</v>
      </c>
      <c r="G136" s="21">
        <v>5</v>
      </c>
      <c r="H136" s="27">
        <v>10</v>
      </c>
      <c r="I136" s="13">
        <v>8</v>
      </c>
      <c r="J136" s="13">
        <v>4</v>
      </c>
      <c r="K136" s="13">
        <v>7</v>
      </c>
      <c r="L136" s="13">
        <v>6</v>
      </c>
      <c r="M136" s="14">
        <v>3</v>
      </c>
      <c r="N136" s="129">
        <f t="shared" si="25"/>
        <v>6.333333333333333</v>
      </c>
      <c r="O136" s="22">
        <v>79.5</v>
      </c>
      <c r="P136" s="23">
        <v>187.5</v>
      </c>
      <c r="Q136" s="23">
        <v>187.5</v>
      </c>
      <c r="R136" s="23">
        <v>400</v>
      </c>
      <c r="S136" s="23">
        <v>400</v>
      </c>
      <c r="T136" s="24">
        <v>79.5</v>
      </c>
      <c r="U136" s="41">
        <f t="shared" si="26"/>
        <v>222.33333333333334</v>
      </c>
      <c r="V136" s="22">
        <f t="shared" si="19"/>
        <v>147.93104027037802</v>
      </c>
      <c r="W136" s="23">
        <f t="shared" si="20"/>
        <v>118.34483221630242</v>
      </c>
      <c r="X136" s="23">
        <f t="shared" si="21"/>
        <v>59.172416108151211</v>
      </c>
      <c r="Y136" s="23">
        <f t="shared" si="22"/>
        <v>103.55172818926462</v>
      </c>
      <c r="Z136" s="23">
        <f t="shared" si="23"/>
        <v>88.758624162226823</v>
      </c>
      <c r="AA136" s="24">
        <f t="shared" si="24"/>
        <v>44.379312081113412</v>
      </c>
      <c r="AB136" s="111">
        <f t="shared" si="27"/>
        <v>93.689658837906094</v>
      </c>
    </row>
    <row r="137" spans="1:28" s="42" customFormat="1" x14ac:dyDescent="0.25">
      <c r="A137" s="13" t="s">
        <v>347</v>
      </c>
      <c r="B137" s="13">
        <v>12</v>
      </c>
      <c r="C137" s="13" t="s">
        <v>59</v>
      </c>
      <c r="D137" s="13" t="s">
        <v>138</v>
      </c>
      <c r="E137" s="13" t="s">
        <v>18</v>
      </c>
      <c r="F137" s="27" t="s">
        <v>121</v>
      </c>
      <c r="G137" s="21">
        <v>5</v>
      </c>
      <c r="H137" s="27">
        <v>6</v>
      </c>
      <c r="I137" s="13">
        <v>5</v>
      </c>
      <c r="J137" s="13">
        <v>4</v>
      </c>
      <c r="K137" s="13">
        <v>9</v>
      </c>
      <c r="L137" s="13">
        <v>8</v>
      </c>
      <c r="M137" s="14">
        <v>7</v>
      </c>
      <c r="N137" s="129">
        <f t="shared" si="25"/>
        <v>6.5</v>
      </c>
      <c r="O137" s="22">
        <v>79.5</v>
      </c>
      <c r="P137" s="23">
        <v>187.5</v>
      </c>
      <c r="Q137" s="23">
        <v>187.5</v>
      </c>
      <c r="R137" s="23">
        <v>400</v>
      </c>
      <c r="S137" s="23">
        <v>400</v>
      </c>
      <c r="T137" s="24">
        <v>79.5</v>
      </c>
      <c r="U137" s="41">
        <f t="shared" si="26"/>
        <v>222.33333333333334</v>
      </c>
      <c r="V137" s="22">
        <f t="shared" si="19"/>
        <v>88.758624162226823</v>
      </c>
      <c r="W137" s="23">
        <f t="shared" si="20"/>
        <v>73.96552013518901</v>
      </c>
      <c r="X137" s="23">
        <f t="shared" si="21"/>
        <v>59.172416108151211</v>
      </c>
      <c r="Y137" s="23">
        <f t="shared" si="22"/>
        <v>133.13793624334022</v>
      </c>
      <c r="Z137" s="23">
        <f t="shared" si="23"/>
        <v>118.34483221630242</v>
      </c>
      <c r="AA137" s="24">
        <f t="shared" si="24"/>
        <v>103.55172818926462</v>
      </c>
      <c r="AB137" s="111">
        <f t="shared" si="27"/>
        <v>96.155176175745723</v>
      </c>
    </row>
    <row r="138" spans="1:28" s="42" customFormat="1" x14ac:dyDescent="0.25">
      <c r="A138" s="13" t="s">
        <v>348</v>
      </c>
      <c r="B138" s="13">
        <v>13</v>
      </c>
      <c r="C138" s="13" t="s">
        <v>59</v>
      </c>
      <c r="D138" s="13" t="s">
        <v>138</v>
      </c>
      <c r="E138" s="13" t="s">
        <v>17</v>
      </c>
      <c r="F138" s="27" t="s">
        <v>121</v>
      </c>
      <c r="G138" s="21">
        <v>5</v>
      </c>
      <c r="H138" s="27">
        <v>7</v>
      </c>
      <c r="I138" s="13">
        <v>4</v>
      </c>
      <c r="J138" s="13">
        <v>3</v>
      </c>
      <c r="K138" s="13">
        <v>7</v>
      </c>
      <c r="L138" s="13">
        <v>5</v>
      </c>
      <c r="M138" s="14">
        <v>2</v>
      </c>
      <c r="N138" s="129">
        <f t="shared" si="25"/>
        <v>4.666666666666667</v>
      </c>
      <c r="O138" s="22">
        <v>79.5</v>
      </c>
      <c r="P138" s="23">
        <v>187.5</v>
      </c>
      <c r="Q138" s="23">
        <v>187.5</v>
      </c>
      <c r="R138" s="23">
        <v>400</v>
      </c>
      <c r="S138" s="23">
        <v>400</v>
      </c>
      <c r="T138" s="24">
        <v>79.5</v>
      </c>
      <c r="U138" s="41">
        <f t="shared" si="26"/>
        <v>222.33333333333334</v>
      </c>
      <c r="V138" s="22">
        <f t="shared" ref="V138:V201" si="28">($U$206/10)*H138</f>
        <v>103.55172818926462</v>
      </c>
      <c r="W138" s="23">
        <f t="shared" ref="W138:W201" si="29">($U$206/10)*I138</f>
        <v>59.172416108151211</v>
      </c>
      <c r="X138" s="23">
        <f t="shared" ref="X138:X201" si="30">($U$206/10)*J138</f>
        <v>44.379312081113412</v>
      </c>
      <c r="Y138" s="23">
        <f t="shared" ref="Y138:Y201" si="31">($U$206/10)*K138</f>
        <v>103.55172818926462</v>
      </c>
      <c r="Z138" s="23">
        <f t="shared" ref="Z138:Z201" si="32">($U$206/10)*L138</f>
        <v>73.96552013518901</v>
      </c>
      <c r="AA138" s="24">
        <f t="shared" ref="AA138:AA201" si="33">($U$206/10)*M138</f>
        <v>29.586208054075605</v>
      </c>
      <c r="AB138" s="111">
        <f t="shared" si="27"/>
        <v>69.034485459509753</v>
      </c>
    </row>
    <row r="139" spans="1:28" s="42" customFormat="1" x14ac:dyDescent="0.25">
      <c r="A139" s="13" t="s">
        <v>349</v>
      </c>
      <c r="B139" s="13">
        <v>12</v>
      </c>
      <c r="C139" s="13" t="s">
        <v>59</v>
      </c>
      <c r="D139" s="13" t="s">
        <v>138</v>
      </c>
      <c r="E139" s="13" t="s">
        <v>18</v>
      </c>
      <c r="F139" s="27" t="s">
        <v>121</v>
      </c>
      <c r="G139" s="21">
        <v>5</v>
      </c>
      <c r="H139" s="27">
        <v>9</v>
      </c>
      <c r="I139" s="13">
        <v>8</v>
      </c>
      <c r="J139" s="13">
        <v>6</v>
      </c>
      <c r="K139" s="13">
        <v>10</v>
      </c>
      <c r="L139" s="13">
        <v>5</v>
      </c>
      <c r="M139" s="14">
        <v>4</v>
      </c>
      <c r="N139" s="129">
        <f t="shared" si="25"/>
        <v>7</v>
      </c>
      <c r="O139" s="22">
        <v>79.5</v>
      </c>
      <c r="P139" s="23">
        <v>187.5</v>
      </c>
      <c r="Q139" s="23">
        <v>187.5</v>
      </c>
      <c r="R139" s="23">
        <v>400</v>
      </c>
      <c r="S139" s="23">
        <v>400</v>
      </c>
      <c r="T139" s="24">
        <v>79.5</v>
      </c>
      <c r="U139" s="41">
        <f t="shared" si="26"/>
        <v>222.33333333333334</v>
      </c>
      <c r="V139" s="22">
        <f t="shared" si="28"/>
        <v>133.13793624334022</v>
      </c>
      <c r="W139" s="23">
        <f t="shared" si="29"/>
        <v>118.34483221630242</v>
      </c>
      <c r="X139" s="23">
        <f t="shared" si="30"/>
        <v>88.758624162226823</v>
      </c>
      <c r="Y139" s="23">
        <f t="shared" si="31"/>
        <v>147.93104027037802</v>
      </c>
      <c r="Z139" s="23">
        <f t="shared" si="32"/>
        <v>73.96552013518901</v>
      </c>
      <c r="AA139" s="24">
        <f t="shared" si="33"/>
        <v>59.172416108151211</v>
      </c>
      <c r="AB139" s="111">
        <f t="shared" si="27"/>
        <v>103.55172818926461</v>
      </c>
    </row>
    <row r="140" spans="1:28" s="42" customFormat="1" x14ac:dyDescent="0.25">
      <c r="A140" s="13" t="s">
        <v>350</v>
      </c>
      <c r="B140" s="13">
        <v>12</v>
      </c>
      <c r="C140" s="13" t="s">
        <v>59</v>
      </c>
      <c r="D140" s="13" t="s">
        <v>138</v>
      </c>
      <c r="E140" s="13" t="s">
        <v>17</v>
      </c>
      <c r="F140" s="27" t="s">
        <v>121</v>
      </c>
      <c r="G140" s="21">
        <v>5</v>
      </c>
      <c r="H140" s="27">
        <v>7</v>
      </c>
      <c r="I140" s="13">
        <v>4</v>
      </c>
      <c r="J140" s="13">
        <v>5</v>
      </c>
      <c r="K140" s="13">
        <v>8</v>
      </c>
      <c r="L140" s="13">
        <v>6</v>
      </c>
      <c r="M140" s="14">
        <v>3</v>
      </c>
      <c r="N140" s="129">
        <f t="shared" si="25"/>
        <v>5.5</v>
      </c>
      <c r="O140" s="22">
        <v>79.5</v>
      </c>
      <c r="P140" s="23">
        <v>187.5</v>
      </c>
      <c r="Q140" s="23">
        <v>187.5</v>
      </c>
      <c r="R140" s="23">
        <v>400</v>
      </c>
      <c r="S140" s="23">
        <v>400</v>
      </c>
      <c r="T140" s="24">
        <v>79.5</v>
      </c>
      <c r="U140" s="41">
        <f t="shared" si="26"/>
        <v>222.33333333333334</v>
      </c>
      <c r="V140" s="22">
        <f t="shared" si="28"/>
        <v>103.55172818926462</v>
      </c>
      <c r="W140" s="23">
        <f t="shared" si="29"/>
        <v>59.172416108151211</v>
      </c>
      <c r="X140" s="23">
        <f t="shared" si="30"/>
        <v>73.96552013518901</v>
      </c>
      <c r="Y140" s="23">
        <f t="shared" si="31"/>
        <v>118.34483221630242</v>
      </c>
      <c r="Z140" s="23">
        <f t="shared" si="32"/>
        <v>88.758624162226823</v>
      </c>
      <c r="AA140" s="24">
        <f t="shared" si="33"/>
        <v>44.379312081113412</v>
      </c>
      <c r="AB140" s="111">
        <f t="shared" si="27"/>
        <v>81.362072148707924</v>
      </c>
    </row>
    <row r="141" spans="1:28" s="42" customFormat="1" x14ac:dyDescent="0.25">
      <c r="A141" s="13" t="s">
        <v>351</v>
      </c>
      <c r="B141" s="13">
        <v>11</v>
      </c>
      <c r="C141" s="13" t="s">
        <v>59</v>
      </c>
      <c r="D141" s="13" t="s">
        <v>138</v>
      </c>
      <c r="E141" s="13" t="s">
        <v>18</v>
      </c>
      <c r="F141" s="27" t="s">
        <v>121</v>
      </c>
      <c r="G141" s="21">
        <v>5</v>
      </c>
      <c r="H141" s="27">
        <v>9</v>
      </c>
      <c r="I141" s="13">
        <v>8</v>
      </c>
      <c r="J141" s="13">
        <v>5</v>
      </c>
      <c r="K141" s="13">
        <v>10</v>
      </c>
      <c r="L141" s="13">
        <v>6</v>
      </c>
      <c r="M141" s="14">
        <v>5</v>
      </c>
      <c r="N141" s="129">
        <f t="shared" si="25"/>
        <v>7.166666666666667</v>
      </c>
      <c r="O141" s="22">
        <v>79.5</v>
      </c>
      <c r="P141" s="23">
        <v>187.5</v>
      </c>
      <c r="Q141" s="23">
        <v>187.5</v>
      </c>
      <c r="R141" s="23">
        <v>400</v>
      </c>
      <c r="S141" s="23">
        <v>400</v>
      </c>
      <c r="T141" s="24">
        <v>79.5</v>
      </c>
      <c r="U141" s="41">
        <f t="shared" si="26"/>
        <v>222.33333333333334</v>
      </c>
      <c r="V141" s="22">
        <f t="shared" si="28"/>
        <v>133.13793624334022</v>
      </c>
      <c r="W141" s="23">
        <f t="shared" si="29"/>
        <v>118.34483221630242</v>
      </c>
      <c r="X141" s="23">
        <f t="shared" si="30"/>
        <v>73.96552013518901</v>
      </c>
      <c r="Y141" s="23">
        <f t="shared" si="31"/>
        <v>147.93104027037802</v>
      </c>
      <c r="Z141" s="23">
        <f t="shared" si="32"/>
        <v>88.758624162226823</v>
      </c>
      <c r="AA141" s="24">
        <f t="shared" si="33"/>
        <v>73.96552013518901</v>
      </c>
      <c r="AB141" s="111">
        <f t="shared" si="27"/>
        <v>106.01724552710425</v>
      </c>
    </row>
    <row r="142" spans="1:28" s="42" customFormat="1" x14ac:dyDescent="0.25">
      <c r="A142" s="13" t="s">
        <v>352</v>
      </c>
      <c r="B142" s="13">
        <v>13</v>
      </c>
      <c r="C142" s="13" t="s">
        <v>59</v>
      </c>
      <c r="D142" s="13" t="s">
        <v>138</v>
      </c>
      <c r="E142" s="13" t="s">
        <v>18</v>
      </c>
      <c r="F142" s="27" t="s">
        <v>121</v>
      </c>
      <c r="G142" s="21">
        <v>5</v>
      </c>
      <c r="H142" s="27">
        <v>8</v>
      </c>
      <c r="I142" s="13">
        <v>5</v>
      </c>
      <c r="J142" s="13">
        <v>6</v>
      </c>
      <c r="K142" s="13">
        <v>9</v>
      </c>
      <c r="L142" s="13">
        <v>7</v>
      </c>
      <c r="M142" s="14">
        <v>4</v>
      </c>
      <c r="N142" s="129">
        <f t="shared" si="25"/>
        <v>6.5</v>
      </c>
      <c r="O142" s="22">
        <v>79.5</v>
      </c>
      <c r="P142" s="23">
        <v>187.5</v>
      </c>
      <c r="Q142" s="23">
        <v>187.5</v>
      </c>
      <c r="R142" s="23">
        <v>400</v>
      </c>
      <c r="S142" s="23">
        <v>400</v>
      </c>
      <c r="T142" s="24">
        <v>79.5</v>
      </c>
      <c r="U142" s="41">
        <f t="shared" si="26"/>
        <v>222.33333333333334</v>
      </c>
      <c r="V142" s="22">
        <f t="shared" si="28"/>
        <v>118.34483221630242</v>
      </c>
      <c r="W142" s="23">
        <f t="shared" si="29"/>
        <v>73.96552013518901</v>
      </c>
      <c r="X142" s="23">
        <f t="shared" si="30"/>
        <v>88.758624162226823</v>
      </c>
      <c r="Y142" s="23">
        <f t="shared" si="31"/>
        <v>133.13793624334022</v>
      </c>
      <c r="Z142" s="23">
        <f t="shared" si="32"/>
        <v>103.55172818926462</v>
      </c>
      <c r="AA142" s="24">
        <f t="shared" si="33"/>
        <v>59.172416108151211</v>
      </c>
      <c r="AB142" s="111">
        <f t="shared" si="27"/>
        <v>96.155176175745723</v>
      </c>
    </row>
    <row r="143" spans="1:28" s="42" customFormat="1" x14ac:dyDescent="0.25">
      <c r="A143" s="13" t="s">
        <v>353</v>
      </c>
      <c r="B143" s="13">
        <v>11</v>
      </c>
      <c r="C143" s="13" t="s">
        <v>59</v>
      </c>
      <c r="D143" s="13" t="s">
        <v>138</v>
      </c>
      <c r="E143" s="13" t="s">
        <v>18</v>
      </c>
      <c r="F143" s="27" t="s">
        <v>121</v>
      </c>
      <c r="G143" s="21">
        <v>5</v>
      </c>
      <c r="H143" s="27">
        <v>8</v>
      </c>
      <c r="I143" s="13">
        <v>7</v>
      </c>
      <c r="J143" s="13">
        <v>4</v>
      </c>
      <c r="K143" s="13">
        <v>10</v>
      </c>
      <c r="L143" s="13">
        <v>7</v>
      </c>
      <c r="M143" s="14">
        <v>5</v>
      </c>
      <c r="N143" s="129">
        <f t="shared" si="25"/>
        <v>6.833333333333333</v>
      </c>
      <c r="O143" s="22">
        <v>79.5</v>
      </c>
      <c r="P143" s="23">
        <v>187.5</v>
      </c>
      <c r="Q143" s="23">
        <v>187.5</v>
      </c>
      <c r="R143" s="23">
        <v>400</v>
      </c>
      <c r="S143" s="23">
        <v>400</v>
      </c>
      <c r="T143" s="24">
        <v>79.5</v>
      </c>
      <c r="U143" s="41">
        <f t="shared" si="26"/>
        <v>222.33333333333334</v>
      </c>
      <c r="V143" s="22">
        <f t="shared" si="28"/>
        <v>118.34483221630242</v>
      </c>
      <c r="W143" s="23">
        <f t="shared" si="29"/>
        <v>103.55172818926462</v>
      </c>
      <c r="X143" s="23">
        <f t="shared" si="30"/>
        <v>59.172416108151211</v>
      </c>
      <c r="Y143" s="23">
        <f t="shared" si="31"/>
        <v>147.93104027037802</v>
      </c>
      <c r="Z143" s="23">
        <f t="shared" si="32"/>
        <v>103.55172818926462</v>
      </c>
      <c r="AA143" s="24">
        <f t="shared" si="33"/>
        <v>73.96552013518901</v>
      </c>
      <c r="AB143" s="111">
        <f t="shared" si="27"/>
        <v>101.08621085142498</v>
      </c>
    </row>
    <row r="144" spans="1:28" s="42" customFormat="1" x14ac:dyDescent="0.25">
      <c r="A144" s="13" t="s">
        <v>354</v>
      </c>
      <c r="B144" s="13">
        <v>10</v>
      </c>
      <c r="C144" s="13" t="s">
        <v>59</v>
      </c>
      <c r="D144" s="13" t="s">
        <v>138</v>
      </c>
      <c r="E144" s="13" t="s">
        <v>17</v>
      </c>
      <c r="F144" s="27" t="s">
        <v>121</v>
      </c>
      <c r="G144" s="21">
        <v>5</v>
      </c>
      <c r="H144" s="27">
        <v>5</v>
      </c>
      <c r="I144" s="13">
        <v>3</v>
      </c>
      <c r="J144" s="13">
        <v>2</v>
      </c>
      <c r="K144" s="13">
        <v>9</v>
      </c>
      <c r="L144" s="13">
        <v>8</v>
      </c>
      <c r="M144" s="14">
        <v>7</v>
      </c>
      <c r="N144" s="129">
        <f t="shared" si="25"/>
        <v>5.666666666666667</v>
      </c>
      <c r="O144" s="22">
        <v>79.5</v>
      </c>
      <c r="P144" s="23">
        <v>187.5</v>
      </c>
      <c r="Q144" s="23">
        <v>187.5</v>
      </c>
      <c r="R144" s="23">
        <v>400</v>
      </c>
      <c r="S144" s="23">
        <v>400</v>
      </c>
      <c r="T144" s="24">
        <v>79.5</v>
      </c>
      <c r="U144" s="41">
        <f t="shared" si="26"/>
        <v>222.33333333333334</v>
      </c>
      <c r="V144" s="22">
        <f t="shared" si="28"/>
        <v>73.96552013518901</v>
      </c>
      <c r="W144" s="23">
        <f t="shared" si="29"/>
        <v>44.379312081113412</v>
      </c>
      <c r="X144" s="23">
        <f t="shared" si="30"/>
        <v>29.586208054075605</v>
      </c>
      <c r="Y144" s="23">
        <f t="shared" si="31"/>
        <v>133.13793624334022</v>
      </c>
      <c r="Z144" s="23">
        <f t="shared" si="32"/>
        <v>118.34483221630242</v>
      </c>
      <c r="AA144" s="24">
        <f t="shared" si="33"/>
        <v>103.55172818926462</v>
      </c>
      <c r="AB144" s="111">
        <f t="shared" si="27"/>
        <v>83.827589486547538</v>
      </c>
    </row>
    <row r="145" spans="1:28" s="42" customFormat="1" x14ac:dyDescent="0.25">
      <c r="A145" s="13" t="s">
        <v>355</v>
      </c>
      <c r="B145" s="13">
        <v>12</v>
      </c>
      <c r="C145" s="13" t="s">
        <v>59</v>
      </c>
      <c r="D145" s="13" t="s">
        <v>138</v>
      </c>
      <c r="E145" s="13" t="s">
        <v>17</v>
      </c>
      <c r="F145" s="27" t="s">
        <v>121</v>
      </c>
      <c r="G145" s="21">
        <v>6</v>
      </c>
      <c r="H145" s="27">
        <v>10</v>
      </c>
      <c r="I145" s="13">
        <v>8</v>
      </c>
      <c r="J145" s="13">
        <v>5</v>
      </c>
      <c r="K145" s="13">
        <v>9</v>
      </c>
      <c r="L145" s="13">
        <v>6</v>
      </c>
      <c r="M145" s="14">
        <v>4</v>
      </c>
      <c r="N145" s="129">
        <f t="shared" si="25"/>
        <v>7</v>
      </c>
      <c r="O145" s="22">
        <v>112.5</v>
      </c>
      <c r="P145" s="23">
        <v>112.5</v>
      </c>
      <c r="Q145" s="23">
        <v>43</v>
      </c>
      <c r="R145" s="23">
        <v>400</v>
      </c>
      <c r="S145" s="23">
        <v>79.5</v>
      </c>
      <c r="T145" s="24">
        <v>43</v>
      </c>
      <c r="U145" s="41">
        <f t="shared" si="26"/>
        <v>131.75</v>
      </c>
      <c r="V145" s="22">
        <f t="shared" si="28"/>
        <v>147.93104027037802</v>
      </c>
      <c r="W145" s="23">
        <f t="shared" si="29"/>
        <v>118.34483221630242</v>
      </c>
      <c r="X145" s="23">
        <f t="shared" si="30"/>
        <v>73.96552013518901</v>
      </c>
      <c r="Y145" s="23">
        <f t="shared" si="31"/>
        <v>133.13793624334022</v>
      </c>
      <c r="Z145" s="23">
        <f t="shared" si="32"/>
        <v>88.758624162226823</v>
      </c>
      <c r="AA145" s="24">
        <f t="shared" si="33"/>
        <v>59.172416108151211</v>
      </c>
      <c r="AB145" s="111">
        <f t="shared" si="27"/>
        <v>103.55172818926462</v>
      </c>
    </row>
    <row r="146" spans="1:28" s="42" customFormat="1" x14ac:dyDescent="0.25">
      <c r="A146" s="13" t="s">
        <v>356</v>
      </c>
      <c r="B146" s="13">
        <v>12</v>
      </c>
      <c r="C146" s="13" t="s">
        <v>59</v>
      </c>
      <c r="D146" s="13" t="s">
        <v>138</v>
      </c>
      <c r="E146" s="13" t="s">
        <v>17</v>
      </c>
      <c r="F146" s="27" t="s">
        <v>121</v>
      </c>
      <c r="G146" s="21">
        <v>6</v>
      </c>
      <c r="H146" s="27">
        <v>10</v>
      </c>
      <c r="I146" s="13">
        <v>7</v>
      </c>
      <c r="J146" s="13">
        <v>5</v>
      </c>
      <c r="K146" s="13">
        <v>9</v>
      </c>
      <c r="L146" s="13">
        <v>6</v>
      </c>
      <c r="M146" s="14">
        <v>5</v>
      </c>
      <c r="N146" s="129">
        <f t="shared" si="25"/>
        <v>7</v>
      </c>
      <c r="O146" s="22">
        <v>112.5</v>
      </c>
      <c r="P146" s="23">
        <v>112.5</v>
      </c>
      <c r="Q146" s="23">
        <v>43</v>
      </c>
      <c r="R146" s="23">
        <v>400</v>
      </c>
      <c r="S146" s="23">
        <v>79.5</v>
      </c>
      <c r="T146" s="24">
        <v>43</v>
      </c>
      <c r="U146" s="41">
        <f t="shared" si="26"/>
        <v>131.75</v>
      </c>
      <c r="V146" s="22">
        <f t="shared" si="28"/>
        <v>147.93104027037802</v>
      </c>
      <c r="W146" s="23">
        <f t="shared" si="29"/>
        <v>103.55172818926462</v>
      </c>
      <c r="X146" s="23">
        <f t="shared" si="30"/>
        <v>73.96552013518901</v>
      </c>
      <c r="Y146" s="23">
        <f t="shared" si="31"/>
        <v>133.13793624334022</v>
      </c>
      <c r="Z146" s="23">
        <f t="shared" si="32"/>
        <v>88.758624162226823</v>
      </c>
      <c r="AA146" s="24">
        <f t="shared" si="33"/>
        <v>73.96552013518901</v>
      </c>
      <c r="AB146" s="111">
        <f t="shared" si="27"/>
        <v>103.55172818926461</v>
      </c>
    </row>
    <row r="147" spans="1:28" s="42" customFormat="1" x14ac:dyDescent="0.25">
      <c r="A147" s="13" t="s">
        <v>357</v>
      </c>
      <c r="B147" s="13">
        <v>12</v>
      </c>
      <c r="C147" s="13" t="s">
        <v>59</v>
      </c>
      <c r="D147" s="13" t="s">
        <v>138</v>
      </c>
      <c r="E147" s="13" t="s">
        <v>17</v>
      </c>
      <c r="F147" s="27" t="s">
        <v>121</v>
      </c>
      <c r="G147" s="21">
        <v>6</v>
      </c>
      <c r="H147" s="27">
        <v>10</v>
      </c>
      <c r="I147" s="13">
        <v>4</v>
      </c>
      <c r="J147" s="13">
        <v>5</v>
      </c>
      <c r="K147" s="13">
        <v>9</v>
      </c>
      <c r="L147" s="13">
        <v>3</v>
      </c>
      <c r="M147" s="14">
        <v>8</v>
      </c>
      <c r="N147" s="129">
        <f t="shared" si="25"/>
        <v>6.5</v>
      </c>
      <c r="O147" s="22">
        <v>112.5</v>
      </c>
      <c r="P147" s="23">
        <v>112.5</v>
      </c>
      <c r="Q147" s="23">
        <v>43</v>
      </c>
      <c r="R147" s="23">
        <v>400</v>
      </c>
      <c r="S147" s="23">
        <v>79.5</v>
      </c>
      <c r="T147" s="24">
        <v>43</v>
      </c>
      <c r="U147" s="41">
        <f t="shared" si="26"/>
        <v>131.75</v>
      </c>
      <c r="V147" s="22">
        <f t="shared" si="28"/>
        <v>147.93104027037802</v>
      </c>
      <c r="W147" s="23">
        <f t="shared" si="29"/>
        <v>59.172416108151211</v>
      </c>
      <c r="X147" s="23">
        <f t="shared" si="30"/>
        <v>73.96552013518901</v>
      </c>
      <c r="Y147" s="23">
        <f t="shared" si="31"/>
        <v>133.13793624334022</v>
      </c>
      <c r="Z147" s="23">
        <f t="shared" si="32"/>
        <v>44.379312081113412</v>
      </c>
      <c r="AA147" s="24">
        <f t="shared" si="33"/>
        <v>118.34483221630242</v>
      </c>
      <c r="AB147" s="111">
        <f t="shared" si="27"/>
        <v>96.155176175745723</v>
      </c>
    </row>
    <row r="148" spans="1:28" s="42" customFormat="1" x14ac:dyDescent="0.25">
      <c r="A148" s="13" t="s">
        <v>358</v>
      </c>
      <c r="B148" s="13">
        <v>13</v>
      </c>
      <c r="C148" s="13" t="s">
        <v>59</v>
      </c>
      <c r="D148" s="13" t="s">
        <v>138</v>
      </c>
      <c r="E148" s="13" t="s">
        <v>18</v>
      </c>
      <c r="F148" s="27" t="s">
        <v>121</v>
      </c>
      <c r="G148" s="21">
        <v>6</v>
      </c>
      <c r="H148" s="27">
        <v>8</v>
      </c>
      <c r="I148" s="13">
        <v>5</v>
      </c>
      <c r="J148" s="13">
        <v>3</v>
      </c>
      <c r="K148" s="13">
        <v>7</v>
      </c>
      <c r="L148" s="13">
        <v>4</v>
      </c>
      <c r="M148" s="14">
        <v>2</v>
      </c>
      <c r="N148" s="129">
        <f t="shared" si="25"/>
        <v>4.833333333333333</v>
      </c>
      <c r="O148" s="22">
        <v>112.5</v>
      </c>
      <c r="P148" s="23">
        <v>112.5</v>
      </c>
      <c r="Q148" s="23">
        <v>43</v>
      </c>
      <c r="R148" s="23">
        <v>400</v>
      </c>
      <c r="S148" s="23">
        <v>79.5</v>
      </c>
      <c r="T148" s="24">
        <v>43</v>
      </c>
      <c r="U148" s="41">
        <f t="shared" si="26"/>
        <v>131.75</v>
      </c>
      <c r="V148" s="22">
        <f t="shared" si="28"/>
        <v>118.34483221630242</v>
      </c>
      <c r="W148" s="23">
        <f t="shared" si="29"/>
        <v>73.96552013518901</v>
      </c>
      <c r="X148" s="23">
        <f t="shared" si="30"/>
        <v>44.379312081113412</v>
      </c>
      <c r="Y148" s="23">
        <f t="shared" si="31"/>
        <v>103.55172818926462</v>
      </c>
      <c r="Z148" s="23">
        <f t="shared" si="32"/>
        <v>59.172416108151211</v>
      </c>
      <c r="AA148" s="24">
        <f t="shared" si="33"/>
        <v>29.586208054075605</v>
      </c>
      <c r="AB148" s="111">
        <f t="shared" si="27"/>
        <v>71.500002797349381</v>
      </c>
    </row>
    <row r="149" spans="1:28" s="42" customFormat="1" x14ac:dyDescent="0.25">
      <c r="A149" s="13" t="s">
        <v>359</v>
      </c>
      <c r="B149" s="13">
        <v>13</v>
      </c>
      <c r="C149" s="13" t="s">
        <v>59</v>
      </c>
      <c r="D149" s="13" t="s">
        <v>138</v>
      </c>
      <c r="E149" s="13" t="s">
        <v>17</v>
      </c>
      <c r="F149" s="27" t="s">
        <v>121</v>
      </c>
      <c r="G149" s="21">
        <v>6</v>
      </c>
      <c r="H149" s="27">
        <v>10</v>
      </c>
      <c r="I149" s="13">
        <v>4</v>
      </c>
      <c r="J149" s="13">
        <v>5</v>
      </c>
      <c r="K149" s="13">
        <v>9</v>
      </c>
      <c r="L149" s="13">
        <v>3</v>
      </c>
      <c r="M149" s="14">
        <v>8</v>
      </c>
      <c r="N149" s="129">
        <f t="shared" si="25"/>
        <v>6.5</v>
      </c>
      <c r="O149" s="22">
        <v>112.5</v>
      </c>
      <c r="P149" s="23">
        <v>112.5</v>
      </c>
      <c r="Q149" s="23">
        <v>43</v>
      </c>
      <c r="R149" s="23">
        <v>400</v>
      </c>
      <c r="S149" s="23">
        <v>79.5</v>
      </c>
      <c r="T149" s="24">
        <v>43</v>
      </c>
      <c r="U149" s="41">
        <f t="shared" si="26"/>
        <v>131.75</v>
      </c>
      <c r="V149" s="22">
        <f t="shared" si="28"/>
        <v>147.93104027037802</v>
      </c>
      <c r="W149" s="23">
        <f t="shared" si="29"/>
        <v>59.172416108151211</v>
      </c>
      <c r="X149" s="23">
        <f t="shared" si="30"/>
        <v>73.96552013518901</v>
      </c>
      <c r="Y149" s="23">
        <f t="shared" si="31"/>
        <v>133.13793624334022</v>
      </c>
      <c r="Z149" s="23">
        <f t="shared" si="32"/>
        <v>44.379312081113412</v>
      </c>
      <c r="AA149" s="24">
        <f t="shared" si="33"/>
        <v>118.34483221630242</v>
      </c>
      <c r="AB149" s="111">
        <f t="shared" si="27"/>
        <v>96.155176175745723</v>
      </c>
    </row>
    <row r="150" spans="1:28" s="42" customFormat="1" x14ac:dyDescent="0.25">
      <c r="A150" s="13" t="s">
        <v>360</v>
      </c>
      <c r="B150" s="13">
        <v>11</v>
      </c>
      <c r="C150" s="13" t="s">
        <v>59</v>
      </c>
      <c r="D150" s="13" t="s">
        <v>138</v>
      </c>
      <c r="E150" s="13" t="s">
        <v>18</v>
      </c>
      <c r="F150" s="27" t="s">
        <v>121</v>
      </c>
      <c r="G150" s="21">
        <v>6</v>
      </c>
      <c r="H150" s="27">
        <v>7</v>
      </c>
      <c r="I150" s="13">
        <v>5</v>
      </c>
      <c r="J150" s="13">
        <v>4</v>
      </c>
      <c r="K150" s="13">
        <v>8</v>
      </c>
      <c r="L150" s="13">
        <v>3</v>
      </c>
      <c r="M150" s="14">
        <v>2</v>
      </c>
      <c r="N150" s="129">
        <f t="shared" si="25"/>
        <v>4.833333333333333</v>
      </c>
      <c r="O150" s="22">
        <v>112.5</v>
      </c>
      <c r="P150" s="23">
        <v>112.5</v>
      </c>
      <c r="Q150" s="23">
        <v>43</v>
      </c>
      <c r="R150" s="23">
        <v>400</v>
      </c>
      <c r="S150" s="23">
        <v>79.5</v>
      </c>
      <c r="T150" s="24">
        <v>43</v>
      </c>
      <c r="U150" s="41">
        <f t="shared" si="26"/>
        <v>131.75</v>
      </c>
      <c r="V150" s="22">
        <f t="shared" si="28"/>
        <v>103.55172818926462</v>
      </c>
      <c r="W150" s="23">
        <f t="shared" si="29"/>
        <v>73.96552013518901</v>
      </c>
      <c r="X150" s="23">
        <f t="shared" si="30"/>
        <v>59.172416108151211</v>
      </c>
      <c r="Y150" s="23">
        <f t="shared" si="31"/>
        <v>118.34483221630242</v>
      </c>
      <c r="Z150" s="23">
        <f t="shared" si="32"/>
        <v>44.379312081113412</v>
      </c>
      <c r="AA150" s="24">
        <f t="shared" si="33"/>
        <v>29.586208054075605</v>
      </c>
      <c r="AB150" s="111">
        <f t="shared" si="27"/>
        <v>71.500002797349381</v>
      </c>
    </row>
    <row r="151" spans="1:28" s="42" customFormat="1" x14ac:dyDescent="0.25">
      <c r="A151" s="13" t="s">
        <v>361</v>
      </c>
      <c r="B151" s="13">
        <v>13</v>
      </c>
      <c r="C151" s="13" t="s">
        <v>59</v>
      </c>
      <c r="D151" s="13" t="s">
        <v>138</v>
      </c>
      <c r="E151" s="13" t="s">
        <v>18</v>
      </c>
      <c r="F151" s="27" t="s">
        <v>121</v>
      </c>
      <c r="G151" s="21">
        <v>6</v>
      </c>
      <c r="H151" s="27">
        <v>9</v>
      </c>
      <c r="I151" s="13">
        <v>8</v>
      </c>
      <c r="J151" s="13">
        <v>5</v>
      </c>
      <c r="K151" s="13">
        <v>10</v>
      </c>
      <c r="L151" s="13">
        <v>6</v>
      </c>
      <c r="M151" s="14">
        <v>5</v>
      </c>
      <c r="N151" s="129">
        <f t="shared" si="25"/>
        <v>7.166666666666667</v>
      </c>
      <c r="O151" s="22">
        <v>112.5</v>
      </c>
      <c r="P151" s="23">
        <v>112.5</v>
      </c>
      <c r="Q151" s="23">
        <v>43</v>
      </c>
      <c r="R151" s="23">
        <v>400</v>
      </c>
      <c r="S151" s="23">
        <v>79.5</v>
      </c>
      <c r="T151" s="24">
        <v>43</v>
      </c>
      <c r="U151" s="41">
        <f t="shared" si="26"/>
        <v>131.75</v>
      </c>
      <c r="V151" s="22">
        <f t="shared" si="28"/>
        <v>133.13793624334022</v>
      </c>
      <c r="W151" s="23">
        <f t="shared" si="29"/>
        <v>118.34483221630242</v>
      </c>
      <c r="X151" s="23">
        <f t="shared" si="30"/>
        <v>73.96552013518901</v>
      </c>
      <c r="Y151" s="23">
        <f t="shared" si="31"/>
        <v>147.93104027037802</v>
      </c>
      <c r="Z151" s="23">
        <f t="shared" si="32"/>
        <v>88.758624162226823</v>
      </c>
      <c r="AA151" s="24">
        <f t="shared" si="33"/>
        <v>73.96552013518901</v>
      </c>
      <c r="AB151" s="111">
        <f t="shared" si="27"/>
        <v>106.01724552710425</v>
      </c>
    </row>
    <row r="152" spans="1:28" s="42" customFormat="1" x14ac:dyDescent="0.25">
      <c r="A152" s="13" t="s">
        <v>362</v>
      </c>
      <c r="B152" s="13">
        <v>12</v>
      </c>
      <c r="C152" s="13" t="s">
        <v>79</v>
      </c>
      <c r="D152" s="13" t="s">
        <v>138</v>
      </c>
      <c r="E152" s="13" t="s">
        <v>17</v>
      </c>
      <c r="F152" s="27" t="s">
        <v>121</v>
      </c>
      <c r="G152" s="21">
        <v>6</v>
      </c>
      <c r="H152" s="27">
        <v>10</v>
      </c>
      <c r="I152" s="13">
        <v>8</v>
      </c>
      <c r="J152" s="13">
        <v>5</v>
      </c>
      <c r="K152" s="13">
        <v>9</v>
      </c>
      <c r="L152" s="13">
        <v>6</v>
      </c>
      <c r="M152" s="14">
        <v>5</v>
      </c>
      <c r="N152" s="129">
        <f t="shared" si="25"/>
        <v>7.166666666666667</v>
      </c>
      <c r="O152" s="22">
        <v>112.5</v>
      </c>
      <c r="P152" s="23">
        <v>112.5</v>
      </c>
      <c r="Q152" s="23">
        <v>43</v>
      </c>
      <c r="R152" s="23">
        <v>400</v>
      </c>
      <c r="S152" s="23">
        <v>79.5</v>
      </c>
      <c r="T152" s="24">
        <v>43</v>
      </c>
      <c r="U152" s="41">
        <f t="shared" si="26"/>
        <v>131.75</v>
      </c>
      <c r="V152" s="22">
        <f t="shared" si="28"/>
        <v>147.93104027037802</v>
      </c>
      <c r="W152" s="23">
        <f t="shared" si="29"/>
        <v>118.34483221630242</v>
      </c>
      <c r="X152" s="23">
        <f t="shared" si="30"/>
        <v>73.96552013518901</v>
      </c>
      <c r="Y152" s="23">
        <f t="shared" si="31"/>
        <v>133.13793624334022</v>
      </c>
      <c r="Z152" s="23">
        <f t="shared" si="32"/>
        <v>88.758624162226823</v>
      </c>
      <c r="AA152" s="24">
        <f t="shared" si="33"/>
        <v>73.96552013518901</v>
      </c>
      <c r="AB152" s="111">
        <f t="shared" si="27"/>
        <v>106.01724552710425</v>
      </c>
    </row>
    <row r="153" spans="1:28" s="42" customFormat="1" x14ac:dyDescent="0.25">
      <c r="A153" s="13" t="s">
        <v>363</v>
      </c>
      <c r="B153" s="13">
        <v>12</v>
      </c>
      <c r="C153" s="13" t="s">
        <v>59</v>
      </c>
      <c r="D153" s="13" t="s">
        <v>138</v>
      </c>
      <c r="E153" s="13" t="s">
        <v>17</v>
      </c>
      <c r="F153" s="27" t="s">
        <v>121</v>
      </c>
      <c r="G153" s="21">
        <v>6</v>
      </c>
      <c r="H153" s="27">
        <v>8</v>
      </c>
      <c r="I153" s="13">
        <v>5</v>
      </c>
      <c r="J153" s="13">
        <v>6</v>
      </c>
      <c r="K153" s="13">
        <v>9</v>
      </c>
      <c r="L153" s="13">
        <v>7</v>
      </c>
      <c r="M153" s="14">
        <v>4</v>
      </c>
      <c r="N153" s="129">
        <f t="shared" si="25"/>
        <v>6.5</v>
      </c>
      <c r="O153" s="22">
        <v>112.5</v>
      </c>
      <c r="P153" s="23">
        <v>112.5</v>
      </c>
      <c r="Q153" s="23">
        <v>43</v>
      </c>
      <c r="R153" s="23">
        <v>400</v>
      </c>
      <c r="S153" s="23">
        <v>79.5</v>
      </c>
      <c r="T153" s="24">
        <v>43</v>
      </c>
      <c r="U153" s="41">
        <f t="shared" si="26"/>
        <v>131.75</v>
      </c>
      <c r="V153" s="22">
        <f t="shared" si="28"/>
        <v>118.34483221630242</v>
      </c>
      <c r="W153" s="23">
        <f t="shared" si="29"/>
        <v>73.96552013518901</v>
      </c>
      <c r="X153" s="23">
        <f t="shared" si="30"/>
        <v>88.758624162226823</v>
      </c>
      <c r="Y153" s="23">
        <f t="shared" si="31"/>
        <v>133.13793624334022</v>
      </c>
      <c r="Z153" s="23">
        <f t="shared" si="32"/>
        <v>103.55172818926462</v>
      </c>
      <c r="AA153" s="24">
        <f t="shared" si="33"/>
        <v>59.172416108151211</v>
      </c>
      <c r="AB153" s="111">
        <f t="shared" si="27"/>
        <v>96.155176175745723</v>
      </c>
    </row>
    <row r="154" spans="1:28" s="42" customFormat="1" x14ac:dyDescent="0.25">
      <c r="A154" s="13" t="s">
        <v>364</v>
      </c>
      <c r="B154" s="13">
        <v>11</v>
      </c>
      <c r="C154" s="13" t="s">
        <v>59</v>
      </c>
      <c r="D154" s="13" t="s">
        <v>138</v>
      </c>
      <c r="E154" s="13" t="s">
        <v>17</v>
      </c>
      <c r="F154" s="27" t="s">
        <v>121</v>
      </c>
      <c r="G154" s="21">
        <v>6</v>
      </c>
      <c r="H154" s="27">
        <v>9</v>
      </c>
      <c r="I154" s="13">
        <v>8</v>
      </c>
      <c r="J154" s="13">
        <v>6</v>
      </c>
      <c r="K154" s="13">
        <v>10</v>
      </c>
      <c r="L154" s="13">
        <v>5</v>
      </c>
      <c r="M154" s="14">
        <v>4</v>
      </c>
      <c r="N154" s="129">
        <f t="shared" si="25"/>
        <v>7</v>
      </c>
      <c r="O154" s="22">
        <v>112.5</v>
      </c>
      <c r="P154" s="23">
        <v>112.5</v>
      </c>
      <c r="Q154" s="23">
        <v>43</v>
      </c>
      <c r="R154" s="23">
        <v>400</v>
      </c>
      <c r="S154" s="23">
        <v>79.5</v>
      </c>
      <c r="T154" s="24">
        <v>43</v>
      </c>
      <c r="U154" s="41">
        <f t="shared" si="26"/>
        <v>131.75</v>
      </c>
      <c r="V154" s="22">
        <f t="shared" si="28"/>
        <v>133.13793624334022</v>
      </c>
      <c r="W154" s="23">
        <f t="shared" si="29"/>
        <v>118.34483221630242</v>
      </c>
      <c r="X154" s="23">
        <f t="shared" si="30"/>
        <v>88.758624162226823</v>
      </c>
      <c r="Y154" s="23">
        <f t="shared" si="31"/>
        <v>147.93104027037802</v>
      </c>
      <c r="Z154" s="23">
        <f t="shared" si="32"/>
        <v>73.96552013518901</v>
      </c>
      <c r="AA154" s="24">
        <f t="shared" si="33"/>
        <v>59.172416108151211</v>
      </c>
      <c r="AB154" s="111">
        <f t="shared" si="27"/>
        <v>103.55172818926461</v>
      </c>
    </row>
    <row r="155" spans="1:28" s="42" customFormat="1" x14ac:dyDescent="0.25">
      <c r="A155" s="13" t="s">
        <v>365</v>
      </c>
      <c r="B155" s="13">
        <v>14</v>
      </c>
      <c r="C155" s="13" t="s">
        <v>79</v>
      </c>
      <c r="D155" s="13" t="s">
        <v>138</v>
      </c>
      <c r="E155" s="13" t="s">
        <v>17</v>
      </c>
      <c r="F155" s="27" t="s">
        <v>128</v>
      </c>
      <c r="G155" s="21">
        <v>1</v>
      </c>
      <c r="H155" s="27">
        <v>2</v>
      </c>
      <c r="I155" s="13">
        <v>6</v>
      </c>
      <c r="J155" s="13">
        <v>3</v>
      </c>
      <c r="K155" s="13">
        <v>5</v>
      </c>
      <c r="L155" s="13">
        <v>1</v>
      </c>
      <c r="M155" s="14">
        <v>4</v>
      </c>
      <c r="N155" s="129">
        <f t="shared" si="25"/>
        <v>3.5</v>
      </c>
      <c r="O155" s="22">
        <v>125</v>
      </c>
      <c r="P155" s="23"/>
      <c r="Q155" s="23">
        <v>80</v>
      </c>
      <c r="R155" s="23"/>
      <c r="S155" s="23">
        <v>125</v>
      </c>
      <c r="T155" s="24">
        <v>80</v>
      </c>
      <c r="U155" s="41">
        <f t="shared" si="26"/>
        <v>102.5</v>
      </c>
      <c r="V155" s="22">
        <f t="shared" si="28"/>
        <v>29.586208054075605</v>
      </c>
      <c r="W155" s="23">
        <f t="shared" si="29"/>
        <v>88.758624162226823</v>
      </c>
      <c r="X155" s="23">
        <f t="shared" si="30"/>
        <v>44.379312081113412</v>
      </c>
      <c r="Y155" s="23">
        <f t="shared" si="31"/>
        <v>73.96552013518901</v>
      </c>
      <c r="Z155" s="23">
        <f t="shared" si="32"/>
        <v>14.793104027037803</v>
      </c>
      <c r="AA155" s="24">
        <f t="shared" si="33"/>
        <v>59.172416108151211</v>
      </c>
      <c r="AB155" s="111">
        <f t="shared" si="27"/>
        <v>51.775864094632311</v>
      </c>
    </row>
    <row r="156" spans="1:28" s="42" customFormat="1" x14ac:dyDescent="0.25">
      <c r="A156" s="13" t="s">
        <v>366</v>
      </c>
      <c r="B156" s="13">
        <v>15</v>
      </c>
      <c r="C156" s="13" t="s">
        <v>79</v>
      </c>
      <c r="D156" s="13" t="s">
        <v>138</v>
      </c>
      <c r="E156" s="13" t="s">
        <v>17</v>
      </c>
      <c r="F156" s="27" t="s">
        <v>128</v>
      </c>
      <c r="G156" s="21">
        <v>4</v>
      </c>
      <c r="H156" s="27">
        <v>2</v>
      </c>
      <c r="I156" s="13">
        <v>6</v>
      </c>
      <c r="J156" s="13">
        <v>3</v>
      </c>
      <c r="K156" s="13">
        <v>5</v>
      </c>
      <c r="L156" s="13">
        <v>1</v>
      </c>
      <c r="M156" s="14">
        <v>4</v>
      </c>
      <c r="N156" s="129">
        <f t="shared" si="25"/>
        <v>3.5</v>
      </c>
      <c r="O156" s="22"/>
      <c r="P156" s="23">
        <v>87.5</v>
      </c>
      <c r="Q156" s="23">
        <v>0</v>
      </c>
      <c r="R156" s="23"/>
      <c r="S156" s="23">
        <v>262.5</v>
      </c>
      <c r="T156" s="24">
        <v>0</v>
      </c>
      <c r="U156" s="41">
        <f t="shared" si="26"/>
        <v>87.5</v>
      </c>
      <c r="V156" s="22">
        <f t="shared" si="28"/>
        <v>29.586208054075605</v>
      </c>
      <c r="W156" s="23">
        <f t="shared" si="29"/>
        <v>88.758624162226823</v>
      </c>
      <c r="X156" s="23">
        <f t="shared" si="30"/>
        <v>44.379312081113412</v>
      </c>
      <c r="Y156" s="23">
        <f t="shared" si="31"/>
        <v>73.96552013518901</v>
      </c>
      <c r="Z156" s="23">
        <f t="shared" si="32"/>
        <v>14.793104027037803</v>
      </c>
      <c r="AA156" s="24">
        <f t="shared" si="33"/>
        <v>59.172416108151211</v>
      </c>
      <c r="AB156" s="111">
        <f t="shared" si="27"/>
        <v>51.775864094632311</v>
      </c>
    </row>
    <row r="157" spans="1:28" s="42" customFormat="1" x14ac:dyDescent="0.25">
      <c r="A157" s="13" t="s">
        <v>367</v>
      </c>
      <c r="B157" s="13">
        <v>15</v>
      </c>
      <c r="C157" s="13" t="s">
        <v>79</v>
      </c>
      <c r="D157" s="13" t="s">
        <v>138</v>
      </c>
      <c r="E157" s="13" t="s">
        <v>18</v>
      </c>
      <c r="F157" s="27" t="s">
        <v>128</v>
      </c>
      <c r="G157" s="21">
        <v>6</v>
      </c>
      <c r="H157" s="27">
        <v>10</v>
      </c>
      <c r="I157" s="13">
        <v>10</v>
      </c>
      <c r="J157" s="13">
        <v>10</v>
      </c>
      <c r="K157" s="13">
        <v>10</v>
      </c>
      <c r="L157" s="13">
        <v>10</v>
      </c>
      <c r="M157" s="14">
        <v>9</v>
      </c>
      <c r="N157" s="129">
        <f t="shared" si="25"/>
        <v>9.8333333333333339</v>
      </c>
      <c r="O157" s="22"/>
      <c r="P157" s="23"/>
      <c r="Q157" s="23">
        <v>72</v>
      </c>
      <c r="R157" s="23"/>
      <c r="S157" s="23"/>
      <c r="T157" s="24">
        <v>175</v>
      </c>
      <c r="U157" s="41">
        <f t="shared" si="26"/>
        <v>123.5</v>
      </c>
      <c r="V157" s="22">
        <f t="shared" si="28"/>
        <v>147.93104027037802</v>
      </c>
      <c r="W157" s="23">
        <f t="shared" si="29"/>
        <v>147.93104027037802</v>
      </c>
      <c r="X157" s="23">
        <f t="shared" si="30"/>
        <v>147.93104027037802</v>
      </c>
      <c r="Y157" s="23">
        <f t="shared" si="31"/>
        <v>147.93104027037802</v>
      </c>
      <c r="Z157" s="23">
        <f t="shared" si="32"/>
        <v>147.93104027037802</v>
      </c>
      <c r="AA157" s="24">
        <f t="shared" si="33"/>
        <v>133.13793624334022</v>
      </c>
      <c r="AB157" s="111">
        <f t="shared" si="27"/>
        <v>145.46552293253839</v>
      </c>
    </row>
    <row r="158" spans="1:28" s="42" customFormat="1" x14ac:dyDescent="0.25">
      <c r="A158" s="13" t="s">
        <v>368</v>
      </c>
      <c r="B158" s="13">
        <v>15</v>
      </c>
      <c r="C158" s="13" t="s">
        <v>79</v>
      </c>
      <c r="D158" s="13" t="s">
        <v>138</v>
      </c>
      <c r="E158" s="13" t="s">
        <v>18</v>
      </c>
      <c r="F158" s="27" t="s">
        <v>128</v>
      </c>
      <c r="G158" s="21">
        <v>1</v>
      </c>
      <c r="H158" s="27">
        <v>10</v>
      </c>
      <c r="I158" s="13">
        <v>10</v>
      </c>
      <c r="J158" s="13">
        <v>9</v>
      </c>
      <c r="K158" s="13">
        <v>10</v>
      </c>
      <c r="L158" s="13">
        <v>10</v>
      </c>
      <c r="M158" s="14">
        <v>9</v>
      </c>
      <c r="N158" s="129">
        <f t="shared" si="25"/>
        <v>9.6666666666666661</v>
      </c>
      <c r="O158" s="22">
        <v>125</v>
      </c>
      <c r="P158" s="23"/>
      <c r="Q158" s="23">
        <v>80</v>
      </c>
      <c r="R158" s="23"/>
      <c r="S158" s="23">
        <v>125</v>
      </c>
      <c r="T158" s="24">
        <v>80</v>
      </c>
      <c r="U158" s="41">
        <f t="shared" si="26"/>
        <v>102.5</v>
      </c>
      <c r="V158" s="22">
        <f t="shared" si="28"/>
        <v>147.93104027037802</v>
      </c>
      <c r="W158" s="23">
        <f t="shared" si="29"/>
        <v>147.93104027037802</v>
      </c>
      <c r="X158" s="23">
        <f t="shared" si="30"/>
        <v>133.13793624334022</v>
      </c>
      <c r="Y158" s="23">
        <f t="shared" si="31"/>
        <v>147.93104027037802</v>
      </c>
      <c r="Z158" s="23">
        <f t="shared" si="32"/>
        <v>147.93104027037802</v>
      </c>
      <c r="AA158" s="24">
        <f t="shared" si="33"/>
        <v>133.13793624334022</v>
      </c>
      <c r="AB158" s="111">
        <f t="shared" si="27"/>
        <v>143.00000559469876</v>
      </c>
    </row>
    <row r="159" spans="1:28" s="42" customFormat="1" x14ac:dyDescent="0.25">
      <c r="A159" s="13" t="s">
        <v>369</v>
      </c>
      <c r="B159" s="13">
        <v>15</v>
      </c>
      <c r="C159" s="13" t="s">
        <v>79</v>
      </c>
      <c r="D159" s="13" t="s">
        <v>138</v>
      </c>
      <c r="E159" s="13" t="s">
        <v>18</v>
      </c>
      <c r="F159" s="27" t="s">
        <v>128</v>
      </c>
      <c r="G159" s="21">
        <v>6</v>
      </c>
      <c r="H159" s="27">
        <v>10</v>
      </c>
      <c r="I159" s="13">
        <v>10</v>
      </c>
      <c r="J159" s="13">
        <v>9</v>
      </c>
      <c r="K159" s="13">
        <v>10</v>
      </c>
      <c r="L159" s="13">
        <v>10</v>
      </c>
      <c r="M159" s="14">
        <v>9</v>
      </c>
      <c r="N159" s="129">
        <f t="shared" si="25"/>
        <v>9.6666666666666661</v>
      </c>
      <c r="O159" s="22"/>
      <c r="P159" s="23"/>
      <c r="Q159" s="23">
        <v>72</v>
      </c>
      <c r="R159" s="23"/>
      <c r="S159" s="23"/>
      <c r="T159" s="24">
        <v>175</v>
      </c>
      <c r="U159" s="41">
        <f t="shared" si="26"/>
        <v>123.5</v>
      </c>
      <c r="V159" s="22">
        <f t="shared" si="28"/>
        <v>147.93104027037802</v>
      </c>
      <c r="W159" s="23">
        <f t="shared" si="29"/>
        <v>147.93104027037802</v>
      </c>
      <c r="X159" s="23">
        <f t="shared" si="30"/>
        <v>133.13793624334022</v>
      </c>
      <c r="Y159" s="23">
        <f t="shared" si="31"/>
        <v>147.93104027037802</v>
      </c>
      <c r="Z159" s="23">
        <f t="shared" si="32"/>
        <v>147.93104027037802</v>
      </c>
      <c r="AA159" s="24">
        <f t="shared" si="33"/>
        <v>133.13793624334022</v>
      </c>
      <c r="AB159" s="111">
        <f t="shared" si="27"/>
        <v>143.00000559469876</v>
      </c>
    </row>
    <row r="160" spans="1:28" s="42" customFormat="1" x14ac:dyDescent="0.25">
      <c r="A160" s="13" t="s">
        <v>370</v>
      </c>
      <c r="B160" s="13">
        <v>15</v>
      </c>
      <c r="C160" s="13" t="s">
        <v>79</v>
      </c>
      <c r="D160" s="13" t="s">
        <v>138</v>
      </c>
      <c r="E160" s="13" t="s">
        <v>18</v>
      </c>
      <c r="F160" s="27" t="s">
        <v>128</v>
      </c>
      <c r="G160" s="21">
        <v>2</v>
      </c>
      <c r="H160" s="27">
        <v>10</v>
      </c>
      <c r="I160" s="13">
        <v>10</v>
      </c>
      <c r="J160" s="13">
        <v>10</v>
      </c>
      <c r="K160" s="13">
        <v>10</v>
      </c>
      <c r="L160" s="13">
        <v>7</v>
      </c>
      <c r="M160" s="14">
        <v>8</v>
      </c>
      <c r="N160" s="129">
        <f t="shared" si="25"/>
        <v>9.1666666666666661</v>
      </c>
      <c r="O160" s="22">
        <v>175</v>
      </c>
      <c r="P160" s="23"/>
      <c r="Q160" s="23">
        <v>250</v>
      </c>
      <c r="R160" s="23">
        <v>0</v>
      </c>
      <c r="S160" s="23"/>
      <c r="T160" s="24">
        <v>87.5</v>
      </c>
      <c r="U160" s="41">
        <f t="shared" si="26"/>
        <v>128.125</v>
      </c>
      <c r="V160" s="22">
        <f t="shared" si="28"/>
        <v>147.93104027037802</v>
      </c>
      <c r="W160" s="23">
        <f t="shared" si="29"/>
        <v>147.93104027037802</v>
      </c>
      <c r="X160" s="23">
        <f t="shared" si="30"/>
        <v>147.93104027037802</v>
      </c>
      <c r="Y160" s="23">
        <f t="shared" si="31"/>
        <v>147.93104027037802</v>
      </c>
      <c r="Z160" s="23">
        <f t="shared" si="32"/>
        <v>103.55172818926462</v>
      </c>
      <c r="AA160" s="24">
        <f t="shared" si="33"/>
        <v>118.34483221630242</v>
      </c>
      <c r="AB160" s="111">
        <f t="shared" si="27"/>
        <v>135.60345358117985</v>
      </c>
    </row>
    <row r="161" spans="1:28" s="42" customFormat="1" x14ac:dyDescent="0.25">
      <c r="A161" s="13" t="s">
        <v>371</v>
      </c>
      <c r="B161" s="13">
        <v>15</v>
      </c>
      <c r="C161" s="13" t="s">
        <v>79</v>
      </c>
      <c r="D161" s="13" t="s">
        <v>138</v>
      </c>
      <c r="E161" s="13" t="s">
        <v>18</v>
      </c>
      <c r="F161" s="27" t="s">
        <v>128</v>
      </c>
      <c r="G161" s="21">
        <v>6</v>
      </c>
      <c r="H161" s="27">
        <v>2</v>
      </c>
      <c r="I161" s="13">
        <v>5</v>
      </c>
      <c r="J161" s="13">
        <v>1</v>
      </c>
      <c r="K161" s="13">
        <v>7</v>
      </c>
      <c r="L161" s="13">
        <v>3</v>
      </c>
      <c r="M161" s="14">
        <v>9</v>
      </c>
      <c r="N161" s="129">
        <f t="shared" si="25"/>
        <v>4.5</v>
      </c>
      <c r="O161" s="22"/>
      <c r="P161" s="23"/>
      <c r="Q161" s="23">
        <v>72</v>
      </c>
      <c r="R161" s="23"/>
      <c r="S161" s="23"/>
      <c r="T161" s="24">
        <v>175</v>
      </c>
      <c r="U161" s="41">
        <f t="shared" si="26"/>
        <v>123.5</v>
      </c>
      <c r="V161" s="22">
        <f t="shared" si="28"/>
        <v>29.586208054075605</v>
      </c>
      <c r="W161" s="23">
        <f t="shared" si="29"/>
        <v>73.96552013518901</v>
      </c>
      <c r="X161" s="23">
        <f t="shared" si="30"/>
        <v>14.793104027037803</v>
      </c>
      <c r="Y161" s="23">
        <f t="shared" si="31"/>
        <v>103.55172818926462</v>
      </c>
      <c r="Z161" s="23">
        <f t="shared" si="32"/>
        <v>44.379312081113412</v>
      </c>
      <c r="AA161" s="24">
        <f t="shared" si="33"/>
        <v>133.13793624334022</v>
      </c>
      <c r="AB161" s="111">
        <f t="shared" si="27"/>
        <v>66.56896812167011</v>
      </c>
    </row>
    <row r="162" spans="1:28" s="42" customFormat="1" x14ac:dyDescent="0.25">
      <c r="A162" s="13" t="s">
        <v>372</v>
      </c>
      <c r="B162" s="13">
        <v>15</v>
      </c>
      <c r="C162" s="13" t="s">
        <v>79</v>
      </c>
      <c r="D162" s="13" t="s">
        <v>138</v>
      </c>
      <c r="E162" s="13" t="s">
        <v>18</v>
      </c>
      <c r="F162" s="27" t="s">
        <v>128</v>
      </c>
      <c r="G162" s="21">
        <v>1</v>
      </c>
      <c r="H162" s="27">
        <v>10</v>
      </c>
      <c r="I162" s="13">
        <v>9</v>
      </c>
      <c r="J162" s="13">
        <v>8</v>
      </c>
      <c r="K162" s="13">
        <v>7</v>
      </c>
      <c r="L162" s="13">
        <v>6</v>
      </c>
      <c r="M162" s="14">
        <v>5</v>
      </c>
      <c r="N162" s="129">
        <f t="shared" si="25"/>
        <v>7.5</v>
      </c>
      <c r="O162" s="22">
        <v>125</v>
      </c>
      <c r="P162" s="23"/>
      <c r="Q162" s="23">
        <v>80</v>
      </c>
      <c r="R162" s="23"/>
      <c r="S162" s="23">
        <v>125</v>
      </c>
      <c r="T162" s="24">
        <v>80</v>
      </c>
      <c r="U162" s="41">
        <f t="shared" si="26"/>
        <v>102.5</v>
      </c>
      <c r="V162" s="22">
        <f t="shared" si="28"/>
        <v>147.93104027037802</v>
      </c>
      <c r="W162" s="23">
        <f t="shared" si="29"/>
        <v>133.13793624334022</v>
      </c>
      <c r="X162" s="23">
        <f t="shared" si="30"/>
        <v>118.34483221630242</v>
      </c>
      <c r="Y162" s="23">
        <f t="shared" si="31"/>
        <v>103.55172818926462</v>
      </c>
      <c r="Z162" s="23">
        <f t="shared" si="32"/>
        <v>88.758624162226823</v>
      </c>
      <c r="AA162" s="24">
        <f t="shared" si="33"/>
        <v>73.96552013518901</v>
      </c>
      <c r="AB162" s="111">
        <f t="shared" si="27"/>
        <v>110.94828020278351</v>
      </c>
    </row>
    <row r="163" spans="1:28" s="42" customFormat="1" x14ac:dyDescent="0.25">
      <c r="A163" s="13" t="s">
        <v>373</v>
      </c>
      <c r="B163" s="13">
        <v>14</v>
      </c>
      <c r="C163" s="13" t="s">
        <v>79</v>
      </c>
      <c r="D163" s="13" t="s">
        <v>138</v>
      </c>
      <c r="E163" s="13" t="s">
        <v>17</v>
      </c>
      <c r="F163" s="27" t="s">
        <v>128</v>
      </c>
      <c r="G163" s="21">
        <v>7</v>
      </c>
      <c r="H163" s="27">
        <v>7</v>
      </c>
      <c r="I163" s="13">
        <v>1</v>
      </c>
      <c r="J163" s="13">
        <v>4</v>
      </c>
      <c r="K163" s="13">
        <v>6</v>
      </c>
      <c r="L163" s="13">
        <v>9</v>
      </c>
      <c r="M163" s="14">
        <v>8</v>
      </c>
      <c r="N163" s="129">
        <f t="shared" si="25"/>
        <v>5.833333333333333</v>
      </c>
      <c r="O163" s="22">
        <v>0</v>
      </c>
      <c r="P163" s="23"/>
      <c r="Q163" s="23">
        <v>0</v>
      </c>
      <c r="R163" s="23">
        <v>0</v>
      </c>
      <c r="S163" s="23"/>
      <c r="T163" s="24">
        <v>0</v>
      </c>
      <c r="U163" s="41">
        <f t="shared" si="26"/>
        <v>0</v>
      </c>
      <c r="V163" s="22">
        <f t="shared" si="28"/>
        <v>103.55172818926462</v>
      </c>
      <c r="W163" s="23">
        <f t="shared" si="29"/>
        <v>14.793104027037803</v>
      </c>
      <c r="X163" s="23">
        <f t="shared" si="30"/>
        <v>59.172416108151211</v>
      </c>
      <c r="Y163" s="23">
        <f t="shared" si="31"/>
        <v>88.758624162226823</v>
      </c>
      <c r="Z163" s="23">
        <f t="shared" si="32"/>
        <v>133.13793624334022</v>
      </c>
      <c r="AA163" s="24">
        <f t="shared" si="33"/>
        <v>118.34483221630242</v>
      </c>
      <c r="AB163" s="111">
        <f t="shared" si="27"/>
        <v>86.293106824387181</v>
      </c>
    </row>
    <row r="164" spans="1:28" s="42" customFormat="1" x14ac:dyDescent="0.25">
      <c r="A164" s="13" t="s">
        <v>374</v>
      </c>
      <c r="B164" s="13">
        <v>14</v>
      </c>
      <c r="C164" s="13" t="s">
        <v>79</v>
      </c>
      <c r="D164" s="13" t="s">
        <v>138</v>
      </c>
      <c r="E164" s="13" t="s">
        <v>18</v>
      </c>
      <c r="F164" s="27" t="s">
        <v>128</v>
      </c>
      <c r="G164" s="21">
        <v>6</v>
      </c>
      <c r="H164" s="27">
        <v>4</v>
      </c>
      <c r="I164" s="13">
        <v>9</v>
      </c>
      <c r="J164" s="13">
        <v>6</v>
      </c>
      <c r="K164" s="13">
        <v>5</v>
      </c>
      <c r="L164" s="13">
        <v>7</v>
      </c>
      <c r="M164" s="14">
        <v>8</v>
      </c>
      <c r="N164" s="129">
        <f t="shared" si="25"/>
        <v>6.5</v>
      </c>
      <c r="O164" s="22"/>
      <c r="P164" s="23"/>
      <c r="Q164" s="23">
        <v>72</v>
      </c>
      <c r="R164" s="23"/>
      <c r="S164" s="23"/>
      <c r="T164" s="24">
        <v>175</v>
      </c>
      <c r="U164" s="41">
        <f t="shared" si="26"/>
        <v>123.5</v>
      </c>
      <c r="V164" s="22">
        <f t="shared" si="28"/>
        <v>59.172416108151211</v>
      </c>
      <c r="W164" s="23">
        <f t="shared" si="29"/>
        <v>133.13793624334022</v>
      </c>
      <c r="X164" s="23">
        <f t="shared" si="30"/>
        <v>88.758624162226823</v>
      </c>
      <c r="Y164" s="23">
        <f t="shared" si="31"/>
        <v>73.96552013518901</v>
      </c>
      <c r="Z164" s="23">
        <f t="shared" si="32"/>
        <v>103.55172818926462</v>
      </c>
      <c r="AA164" s="24">
        <f t="shared" si="33"/>
        <v>118.34483221630242</v>
      </c>
      <c r="AB164" s="111">
        <f t="shared" si="27"/>
        <v>96.155176175745723</v>
      </c>
    </row>
    <row r="165" spans="1:28" s="42" customFormat="1" x14ac:dyDescent="0.25">
      <c r="A165" s="13" t="s">
        <v>375</v>
      </c>
      <c r="B165" s="13">
        <v>13</v>
      </c>
      <c r="C165" s="13" t="s">
        <v>79</v>
      </c>
      <c r="D165" s="13" t="s">
        <v>138</v>
      </c>
      <c r="E165" s="13" t="s">
        <v>18</v>
      </c>
      <c r="F165" s="27" t="s">
        <v>128</v>
      </c>
      <c r="G165" s="21">
        <v>7</v>
      </c>
      <c r="H165" s="27">
        <v>4</v>
      </c>
      <c r="I165" s="13">
        <v>9</v>
      </c>
      <c r="J165" s="13">
        <v>6</v>
      </c>
      <c r="K165" s="13">
        <v>5</v>
      </c>
      <c r="L165" s="13">
        <v>7</v>
      </c>
      <c r="M165" s="14">
        <v>8</v>
      </c>
      <c r="N165" s="129">
        <f t="shared" si="25"/>
        <v>6.5</v>
      </c>
      <c r="O165" s="22">
        <v>0</v>
      </c>
      <c r="P165" s="23"/>
      <c r="Q165" s="23">
        <v>0</v>
      </c>
      <c r="R165" s="23">
        <v>0</v>
      </c>
      <c r="S165" s="23"/>
      <c r="T165" s="24">
        <v>0</v>
      </c>
      <c r="U165" s="41">
        <f t="shared" si="26"/>
        <v>0</v>
      </c>
      <c r="V165" s="22">
        <f t="shared" si="28"/>
        <v>59.172416108151211</v>
      </c>
      <c r="W165" s="23">
        <f t="shared" si="29"/>
        <v>133.13793624334022</v>
      </c>
      <c r="X165" s="23">
        <f t="shared" si="30"/>
        <v>88.758624162226823</v>
      </c>
      <c r="Y165" s="23">
        <f t="shared" si="31"/>
        <v>73.96552013518901</v>
      </c>
      <c r="Z165" s="23">
        <f t="shared" si="32"/>
        <v>103.55172818926462</v>
      </c>
      <c r="AA165" s="24">
        <f t="shared" si="33"/>
        <v>118.34483221630242</v>
      </c>
      <c r="AB165" s="111">
        <f t="shared" si="27"/>
        <v>96.155176175745723</v>
      </c>
    </row>
    <row r="166" spans="1:28" s="42" customFormat="1" x14ac:dyDescent="0.25">
      <c r="A166" s="13" t="s">
        <v>376</v>
      </c>
      <c r="B166" s="13">
        <v>15</v>
      </c>
      <c r="C166" s="13" t="s">
        <v>79</v>
      </c>
      <c r="D166" s="13" t="s">
        <v>138</v>
      </c>
      <c r="E166" s="13" t="s">
        <v>18</v>
      </c>
      <c r="F166" s="27" t="s">
        <v>128</v>
      </c>
      <c r="G166" s="21">
        <v>2</v>
      </c>
      <c r="H166" s="27">
        <v>5</v>
      </c>
      <c r="I166" s="13">
        <v>1</v>
      </c>
      <c r="J166" s="13">
        <v>8</v>
      </c>
      <c r="K166" s="13">
        <v>5</v>
      </c>
      <c r="L166" s="13">
        <v>1</v>
      </c>
      <c r="M166" s="14">
        <v>8</v>
      </c>
      <c r="N166" s="129">
        <f t="shared" si="25"/>
        <v>4.666666666666667</v>
      </c>
      <c r="O166" s="22">
        <v>175</v>
      </c>
      <c r="P166" s="23"/>
      <c r="Q166" s="23">
        <v>250</v>
      </c>
      <c r="R166" s="23">
        <v>0</v>
      </c>
      <c r="S166" s="23"/>
      <c r="T166" s="24">
        <v>87.5</v>
      </c>
      <c r="U166" s="41">
        <f t="shared" si="26"/>
        <v>128.125</v>
      </c>
      <c r="V166" s="22">
        <f t="shared" si="28"/>
        <v>73.96552013518901</v>
      </c>
      <c r="W166" s="23">
        <f t="shared" si="29"/>
        <v>14.793104027037803</v>
      </c>
      <c r="X166" s="23">
        <f t="shared" si="30"/>
        <v>118.34483221630242</v>
      </c>
      <c r="Y166" s="23">
        <f t="shared" si="31"/>
        <v>73.96552013518901</v>
      </c>
      <c r="Z166" s="23">
        <f t="shared" si="32"/>
        <v>14.793104027037803</v>
      </c>
      <c r="AA166" s="24">
        <f t="shared" si="33"/>
        <v>118.34483221630242</v>
      </c>
      <c r="AB166" s="111">
        <f t="shared" si="27"/>
        <v>69.034485459509753</v>
      </c>
    </row>
    <row r="167" spans="1:28" s="42" customFormat="1" x14ac:dyDescent="0.25">
      <c r="A167" s="13" t="s">
        <v>377</v>
      </c>
      <c r="B167" s="13">
        <v>14</v>
      </c>
      <c r="C167" s="13" t="s">
        <v>79</v>
      </c>
      <c r="D167" s="13" t="s">
        <v>138</v>
      </c>
      <c r="E167" s="13" t="s">
        <v>18</v>
      </c>
      <c r="F167" s="27" t="s">
        <v>128</v>
      </c>
      <c r="G167" s="21">
        <v>6</v>
      </c>
      <c r="H167" s="27">
        <v>5</v>
      </c>
      <c r="I167" s="13">
        <v>10</v>
      </c>
      <c r="J167" s="13">
        <v>7</v>
      </c>
      <c r="K167" s="13">
        <v>4</v>
      </c>
      <c r="L167" s="13">
        <v>1</v>
      </c>
      <c r="M167" s="14">
        <v>3</v>
      </c>
      <c r="N167" s="129">
        <f t="shared" si="25"/>
        <v>5</v>
      </c>
      <c r="O167" s="22"/>
      <c r="P167" s="23"/>
      <c r="Q167" s="23">
        <v>72</v>
      </c>
      <c r="R167" s="23"/>
      <c r="S167" s="23"/>
      <c r="T167" s="24">
        <v>175</v>
      </c>
      <c r="U167" s="41">
        <f t="shared" si="26"/>
        <v>123.5</v>
      </c>
      <c r="V167" s="22">
        <f t="shared" si="28"/>
        <v>73.96552013518901</v>
      </c>
      <c r="W167" s="23">
        <f t="shared" si="29"/>
        <v>147.93104027037802</v>
      </c>
      <c r="X167" s="23">
        <f t="shared" si="30"/>
        <v>103.55172818926462</v>
      </c>
      <c r="Y167" s="23">
        <f t="shared" si="31"/>
        <v>59.172416108151211</v>
      </c>
      <c r="Z167" s="23">
        <f t="shared" si="32"/>
        <v>14.793104027037803</v>
      </c>
      <c r="AA167" s="24">
        <f t="shared" si="33"/>
        <v>44.379312081113412</v>
      </c>
      <c r="AB167" s="111">
        <f t="shared" si="27"/>
        <v>73.96552013518901</v>
      </c>
    </row>
    <row r="168" spans="1:28" s="42" customFormat="1" x14ac:dyDescent="0.25">
      <c r="A168" s="13" t="s">
        <v>378</v>
      </c>
      <c r="B168" s="13">
        <v>15</v>
      </c>
      <c r="C168" s="13" t="s">
        <v>79</v>
      </c>
      <c r="D168" s="13" t="s">
        <v>138</v>
      </c>
      <c r="E168" s="13" t="s">
        <v>17</v>
      </c>
      <c r="F168" s="27" t="s">
        <v>128</v>
      </c>
      <c r="G168" s="21">
        <v>7</v>
      </c>
      <c r="H168" s="27">
        <v>8</v>
      </c>
      <c r="I168" s="13">
        <v>7</v>
      </c>
      <c r="J168" s="13">
        <v>6</v>
      </c>
      <c r="K168" s="13">
        <v>10</v>
      </c>
      <c r="L168" s="13">
        <v>9</v>
      </c>
      <c r="M168" s="14">
        <v>5</v>
      </c>
      <c r="N168" s="129">
        <f t="shared" si="25"/>
        <v>7.5</v>
      </c>
      <c r="O168" s="22">
        <v>0</v>
      </c>
      <c r="P168" s="23"/>
      <c r="Q168" s="23">
        <v>0</v>
      </c>
      <c r="R168" s="23">
        <v>0</v>
      </c>
      <c r="S168" s="23"/>
      <c r="T168" s="24">
        <v>0</v>
      </c>
      <c r="U168" s="41">
        <f t="shared" si="26"/>
        <v>0</v>
      </c>
      <c r="V168" s="22">
        <f t="shared" si="28"/>
        <v>118.34483221630242</v>
      </c>
      <c r="W168" s="23">
        <f t="shared" si="29"/>
        <v>103.55172818926462</v>
      </c>
      <c r="X168" s="23">
        <f t="shared" si="30"/>
        <v>88.758624162226823</v>
      </c>
      <c r="Y168" s="23">
        <f t="shared" si="31"/>
        <v>147.93104027037802</v>
      </c>
      <c r="Z168" s="23">
        <f t="shared" si="32"/>
        <v>133.13793624334022</v>
      </c>
      <c r="AA168" s="24">
        <f t="shared" si="33"/>
        <v>73.96552013518901</v>
      </c>
      <c r="AB168" s="111">
        <f t="shared" si="27"/>
        <v>110.94828020278352</v>
      </c>
    </row>
    <row r="169" spans="1:28" s="42" customFormat="1" x14ac:dyDescent="0.25">
      <c r="A169" s="13" t="s">
        <v>379</v>
      </c>
      <c r="B169" s="13">
        <v>12</v>
      </c>
      <c r="C169" s="13" t="s">
        <v>79</v>
      </c>
      <c r="D169" s="13" t="s">
        <v>138</v>
      </c>
      <c r="E169" s="13" t="s">
        <v>18</v>
      </c>
      <c r="F169" s="27" t="s">
        <v>128</v>
      </c>
      <c r="G169" s="21">
        <v>8</v>
      </c>
      <c r="H169" s="27">
        <v>9</v>
      </c>
      <c r="I169" s="13">
        <v>10</v>
      </c>
      <c r="J169" s="13">
        <v>8</v>
      </c>
      <c r="K169" s="13">
        <v>9</v>
      </c>
      <c r="L169" s="13">
        <v>8</v>
      </c>
      <c r="M169" s="14">
        <v>10</v>
      </c>
      <c r="N169" s="129">
        <f t="shared" si="25"/>
        <v>9</v>
      </c>
      <c r="O169" s="22">
        <v>175</v>
      </c>
      <c r="P169" s="23"/>
      <c r="Q169" s="23">
        <v>50.5</v>
      </c>
      <c r="R169" s="23">
        <v>125</v>
      </c>
      <c r="S169" s="23">
        <v>87.5</v>
      </c>
      <c r="T169" s="24"/>
      <c r="U169" s="41">
        <f t="shared" si="26"/>
        <v>109.5</v>
      </c>
      <c r="V169" s="22">
        <f t="shared" si="28"/>
        <v>133.13793624334022</v>
      </c>
      <c r="W169" s="23">
        <f t="shared" si="29"/>
        <v>147.93104027037802</v>
      </c>
      <c r="X169" s="23">
        <f t="shared" si="30"/>
        <v>118.34483221630242</v>
      </c>
      <c r="Y169" s="23">
        <f t="shared" si="31"/>
        <v>133.13793624334022</v>
      </c>
      <c r="Z169" s="23">
        <f t="shared" si="32"/>
        <v>118.34483221630242</v>
      </c>
      <c r="AA169" s="24">
        <f t="shared" si="33"/>
        <v>147.93104027037802</v>
      </c>
      <c r="AB169" s="111">
        <f t="shared" si="27"/>
        <v>133.13793624334022</v>
      </c>
    </row>
    <row r="170" spans="1:28" s="42" customFormat="1" x14ac:dyDescent="0.25">
      <c r="A170" s="13" t="s">
        <v>380</v>
      </c>
      <c r="B170" s="13">
        <v>13</v>
      </c>
      <c r="C170" s="13" t="s">
        <v>79</v>
      </c>
      <c r="D170" s="13" t="s">
        <v>138</v>
      </c>
      <c r="E170" s="13" t="s">
        <v>18</v>
      </c>
      <c r="F170" s="27" t="s">
        <v>128</v>
      </c>
      <c r="G170" s="21">
        <v>1</v>
      </c>
      <c r="H170" s="27">
        <v>10</v>
      </c>
      <c r="I170" s="13">
        <v>10</v>
      </c>
      <c r="J170" s="13">
        <v>8</v>
      </c>
      <c r="K170" s="13">
        <v>8</v>
      </c>
      <c r="L170" s="13">
        <v>8</v>
      </c>
      <c r="M170" s="14">
        <v>6</v>
      </c>
      <c r="N170" s="129">
        <f t="shared" si="25"/>
        <v>8.3333333333333339</v>
      </c>
      <c r="O170" s="22">
        <v>125</v>
      </c>
      <c r="P170" s="23"/>
      <c r="Q170" s="23">
        <v>80</v>
      </c>
      <c r="R170" s="23"/>
      <c r="S170" s="23">
        <v>125</v>
      </c>
      <c r="T170" s="24">
        <v>80</v>
      </c>
      <c r="U170" s="41">
        <f t="shared" si="26"/>
        <v>102.5</v>
      </c>
      <c r="V170" s="22">
        <f t="shared" si="28"/>
        <v>147.93104027037802</v>
      </c>
      <c r="W170" s="23">
        <f t="shared" si="29"/>
        <v>147.93104027037802</v>
      </c>
      <c r="X170" s="23">
        <f t="shared" si="30"/>
        <v>118.34483221630242</v>
      </c>
      <c r="Y170" s="23">
        <f t="shared" si="31"/>
        <v>118.34483221630242</v>
      </c>
      <c r="Z170" s="23">
        <f t="shared" si="32"/>
        <v>118.34483221630242</v>
      </c>
      <c r="AA170" s="24">
        <f t="shared" si="33"/>
        <v>88.758624162226823</v>
      </c>
      <c r="AB170" s="111">
        <f t="shared" si="27"/>
        <v>123.27586689198169</v>
      </c>
    </row>
    <row r="171" spans="1:28" s="42" customFormat="1" x14ac:dyDescent="0.25">
      <c r="A171" s="13" t="s">
        <v>381</v>
      </c>
      <c r="B171" s="13">
        <v>13</v>
      </c>
      <c r="C171" s="13" t="s">
        <v>79</v>
      </c>
      <c r="D171" s="13" t="s">
        <v>138</v>
      </c>
      <c r="E171" s="13" t="s">
        <v>17</v>
      </c>
      <c r="F171" s="27" t="s">
        <v>128</v>
      </c>
      <c r="G171" s="21">
        <v>10</v>
      </c>
      <c r="H171" s="27">
        <v>7</v>
      </c>
      <c r="I171" s="13">
        <v>8</v>
      </c>
      <c r="J171" s="13">
        <v>9</v>
      </c>
      <c r="K171" s="13">
        <v>6</v>
      </c>
      <c r="L171" s="13">
        <v>7</v>
      </c>
      <c r="M171" s="14">
        <v>10</v>
      </c>
      <c r="N171" s="129">
        <f t="shared" si="25"/>
        <v>7.833333333333333</v>
      </c>
      <c r="O171" s="22"/>
      <c r="P171" s="23"/>
      <c r="Q171" s="23">
        <v>162.5</v>
      </c>
      <c r="R171" s="23">
        <v>162.5</v>
      </c>
      <c r="S171" s="23"/>
      <c r="T171" s="24">
        <v>162.5</v>
      </c>
      <c r="U171" s="41">
        <f t="shared" si="26"/>
        <v>162.5</v>
      </c>
      <c r="V171" s="22">
        <f t="shared" si="28"/>
        <v>103.55172818926462</v>
      </c>
      <c r="W171" s="23">
        <f t="shared" si="29"/>
        <v>118.34483221630242</v>
      </c>
      <c r="X171" s="23">
        <f t="shared" si="30"/>
        <v>133.13793624334022</v>
      </c>
      <c r="Y171" s="23">
        <f t="shared" si="31"/>
        <v>88.758624162226823</v>
      </c>
      <c r="Z171" s="23">
        <f t="shared" si="32"/>
        <v>103.55172818926462</v>
      </c>
      <c r="AA171" s="24">
        <f t="shared" si="33"/>
        <v>147.93104027037802</v>
      </c>
      <c r="AB171" s="111">
        <f t="shared" si="27"/>
        <v>115.87931487846281</v>
      </c>
    </row>
    <row r="172" spans="1:28" s="42" customFormat="1" x14ac:dyDescent="0.25">
      <c r="A172" s="13" t="s">
        <v>382</v>
      </c>
      <c r="B172" s="13">
        <v>13</v>
      </c>
      <c r="C172" s="13" t="s">
        <v>79</v>
      </c>
      <c r="D172" s="13" t="s">
        <v>138</v>
      </c>
      <c r="E172" s="13" t="s">
        <v>17</v>
      </c>
      <c r="F172" s="27" t="s">
        <v>128</v>
      </c>
      <c r="G172" s="21">
        <v>7</v>
      </c>
      <c r="H172" s="27">
        <v>1</v>
      </c>
      <c r="I172" s="13">
        <v>3</v>
      </c>
      <c r="J172" s="13">
        <v>8</v>
      </c>
      <c r="K172" s="13">
        <v>10</v>
      </c>
      <c r="L172" s="13">
        <v>4</v>
      </c>
      <c r="M172" s="14">
        <v>3</v>
      </c>
      <c r="N172" s="129">
        <f t="shared" si="25"/>
        <v>4.833333333333333</v>
      </c>
      <c r="O172" s="22">
        <v>0</v>
      </c>
      <c r="P172" s="23"/>
      <c r="Q172" s="23">
        <v>0</v>
      </c>
      <c r="R172" s="23">
        <v>0</v>
      </c>
      <c r="S172" s="23"/>
      <c r="T172" s="24">
        <v>0</v>
      </c>
      <c r="U172" s="41">
        <f t="shared" si="26"/>
        <v>0</v>
      </c>
      <c r="V172" s="22">
        <f t="shared" si="28"/>
        <v>14.793104027037803</v>
      </c>
      <c r="W172" s="23">
        <f t="shared" si="29"/>
        <v>44.379312081113412</v>
      </c>
      <c r="X172" s="23">
        <f t="shared" si="30"/>
        <v>118.34483221630242</v>
      </c>
      <c r="Y172" s="23">
        <f t="shared" si="31"/>
        <v>147.93104027037802</v>
      </c>
      <c r="Z172" s="23">
        <f t="shared" si="32"/>
        <v>59.172416108151211</v>
      </c>
      <c r="AA172" s="24">
        <f t="shared" si="33"/>
        <v>44.379312081113412</v>
      </c>
      <c r="AB172" s="111">
        <f t="shared" si="27"/>
        <v>71.500002797349381</v>
      </c>
    </row>
    <row r="173" spans="1:28" s="42" customFormat="1" x14ac:dyDescent="0.25">
      <c r="A173" s="13" t="s">
        <v>383</v>
      </c>
      <c r="B173" s="13">
        <v>13</v>
      </c>
      <c r="C173" s="13" t="s">
        <v>79</v>
      </c>
      <c r="D173" s="13" t="s">
        <v>138</v>
      </c>
      <c r="E173" s="13" t="s">
        <v>17</v>
      </c>
      <c r="F173" s="27" t="s">
        <v>128</v>
      </c>
      <c r="G173" s="21">
        <v>10</v>
      </c>
      <c r="H173" s="27">
        <v>5</v>
      </c>
      <c r="I173" s="13">
        <v>7</v>
      </c>
      <c r="J173" s="13">
        <v>8</v>
      </c>
      <c r="K173" s="13">
        <v>10</v>
      </c>
      <c r="L173" s="13">
        <v>6</v>
      </c>
      <c r="M173" s="14">
        <v>4</v>
      </c>
      <c r="N173" s="129">
        <f t="shared" si="25"/>
        <v>6.666666666666667</v>
      </c>
      <c r="O173" s="22"/>
      <c r="P173" s="23"/>
      <c r="Q173" s="23">
        <v>162.5</v>
      </c>
      <c r="R173" s="23">
        <v>162.5</v>
      </c>
      <c r="S173" s="23"/>
      <c r="T173" s="24">
        <v>162.5</v>
      </c>
      <c r="U173" s="41">
        <f t="shared" si="26"/>
        <v>162.5</v>
      </c>
      <c r="V173" s="22">
        <f t="shared" si="28"/>
        <v>73.96552013518901</v>
      </c>
      <c r="W173" s="23">
        <f t="shared" si="29"/>
        <v>103.55172818926462</v>
      </c>
      <c r="X173" s="23">
        <f t="shared" si="30"/>
        <v>118.34483221630242</v>
      </c>
      <c r="Y173" s="23">
        <f t="shared" si="31"/>
        <v>147.93104027037802</v>
      </c>
      <c r="Z173" s="23">
        <f t="shared" si="32"/>
        <v>88.758624162226823</v>
      </c>
      <c r="AA173" s="24">
        <f t="shared" si="33"/>
        <v>59.172416108151211</v>
      </c>
      <c r="AB173" s="111">
        <f t="shared" si="27"/>
        <v>98.620693513585366</v>
      </c>
    </row>
    <row r="174" spans="1:28" s="42" customFormat="1" x14ac:dyDescent="0.25">
      <c r="A174" s="13" t="s">
        <v>384</v>
      </c>
      <c r="B174" s="13">
        <v>13</v>
      </c>
      <c r="C174" s="13" t="s">
        <v>79</v>
      </c>
      <c r="D174" s="13" t="s">
        <v>138</v>
      </c>
      <c r="E174" s="13" t="s">
        <v>17</v>
      </c>
      <c r="F174" s="27" t="s">
        <v>128</v>
      </c>
      <c r="G174" s="21">
        <v>3</v>
      </c>
      <c r="H174" s="27">
        <v>2</v>
      </c>
      <c r="I174" s="13">
        <v>8</v>
      </c>
      <c r="J174" s="13">
        <v>3</v>
      </c>
      <c r="K174" s="13">
        <v>9</v>
      </c>
      <c r="L174" s="13">
        <v>5</v>
      </c>
      <c r="M174" s="14">
        <v>10</v>
      </c>
      <c r="N174" s="129">
        <f t="shared" si="25"/>
        <v>6.166666666666667</v>
      </c>
      <c r="O174" s="22"/>
      <c r="P174" s="23"/>
      <c r="Q174" s="23">
        <v>92.5</v>
      </c>
      <c r="R174" s="23">
        <v>92.5</v>
      </c>
      <c r="S174" s="23">
        <v>125</v>
      </c>
      <c r="T174" s="24">
        <v>0</v>
      </c>
      <c r="U174" s="41">
        <f t="shared" si="26"/>
        <v>77.5</v>
      </c>
      <c r="V174" s="22">
        <f t="shared" si="28"/>
        <v>29.586208054075605</v>
      </c>
      <c r="W174" s="23">
        <f t="shared" si="29"/>
        <v>118.34483221630242</v>
      </c>
      <c r="X174" s="23">
        <f t="shared" si="30"/>
        <v>44.379312081113412</v>
      </c>
      <c r="Y174" s="23">
        <f t="shared" si="31"/>
        <v>133.13793624334022</v>
      </c>
      <c r="Z174" s="23">
        <f t="shared" si="32"/>
        <v>73.96552013518901</v>
      </c>
      <c r="AA174" s="24">
        <f t="shared" si="33"/>
        <v>147.93104027037802</v>
      </c>
      <c r="AB174" s="111">
        <f t="shared" si="27"/>
        <v>91.224141500066438</v>
      </c>
    </row>
    <row r="175" spans="1:28" s="42" customFormat="1" x14ac:dyDescent="0.25">
      <c r="A175" s="13" t="s">
        <v>385</v>
      </c>
      <c r="B175" s="13">
        <v>13</v>
      </c>
      <c r="C175" s="13" t="s">
        <v>79</v>
      </c>
      <c r="D175" s="13" t="s">
        <v>138</v>
      </c>
      <c r="E175" s="13" t="s">
        <v>18</v>
      </c>
      <c r="F175" s="27" t="s">
        <v>128</v>
      </c>
      <c r="G175" s="21">
        <v>1</v>
      </c>
      <c r="H175" s="27">
        <v>5</v>
      </c>
      <c r="I175" s="13">
        <v>5</v>
      </c>
      <c r="J175" s="13">
        <v>5</v>
      </c>
      <c r="K175" s="13">
        <v>5</v>
      </c>
      <c r="L175" s="13">
        <v>10</v>
      </c>
      <c r="M175" s="14">
        <v>10</v>
      </c>
      <c r="N175" s="129">
        <f t="shared" si="25"/>
        <v>6.666666666666667</v>
      </c>
      <c r="O175" s="22">
        <v>125</v>
      </c>
      <c r="P175" s="23"/>
      <c r="Q175" s="23">
        <v>80</v>
      </c>
      <c r="R175" s="23"/>
      <c r="S175" s="23">
        <v>125</v>
      </c>
      <c r="T175" s="24">
        <v>80</v>
      </c>
      <c r="U175" s="41">
        <f t="shared" si="26"/>
        <v>102.5</v>
      </c>
      <c r="V175" s="22">
        <f t="shared" si="28"/>
        <v>73.96552013518901</v>
      </c>
      <c r="W175" s="23">
        <f t="shared" si="29"/>
        <v>73.96552013518901</v>
      </c>
      <c r="X175" s="23">
        <f t="shared" si="30"/>
        <v>73.96552013518901</v>
      </c>
      <c r="Y175" s="23">
        <f t="shared" si="31"/>
        <v>73.96552013518901</v>
      </c>
      <c r="Z175" s="23">
        <f t="shared" si="32"/>
        <v>147.93104027037802</v>
      </c>
      <c r="AA175" s="24">
        <f t="shared" si="33"/>
        <v>147.93104027037802</v>
      </c>
      <c r="AB175" s="111">
        <f t="shared" si="27"/>
        <v>98.620693513585351</v>
      </c>
    </row>
    <row r="176" spans="1:28" s="42" customFormat="1" x14ac:dyDescent="0.25">
      <c r="A176" s="13" t="s">
        <v>386</v>
      </c>
      <c r="B176" s="13">
        <v>13</v>
      </c>
      <c r="C176" s="13" t="s">
        <v>79</v>
      </c>
      <c r="D176" s="13" t="s">
        <v>138</v>
      </c>
      <c r="E176" s="13" t="s">
        <v>18</v>
      </c>
      <c r="F176" s="27" t="s">
        <v>128</v>
      </c>
      <c r="G176" s="21">
        <v>7</v>
      </c>
      <c r="H176" s="27">
        <v>10</v>
      </c>
      <c r="I176" s="13">
        <v>8</v>
      </c>
      <c r="J176" s="13">
        <v>6</v>
      </c>
      <c r="K176" s="13">
        <v>5</v>
      </c>
      <c r="L176" s="13">
        <v>10</v>
      </c>
      <c r="M176" s="14">
        <v>7</v>
      </c>
      <c r="N176" s="129">
        <f t="shared" si="25"/>
        <v>7.666666666666667</v>
      </c>
      <c r="O176" s="22">
        <v>0</v>
      </c>
      <c r="P176" s="23"/>
      <c r="Q176" s="23">
        <v>0</v>
      </c>
      <c r="R176" s="23">
        <v>0</v>
      </c>
      <c r="S176" s="23"/>
      <c r="T176" s="24">
        <v>0</v>
      </c>
      <c r="U176" s="41">
        <f t="shared" si="26"/>
        <v>0</v>
      </c>
      <c r="V176" s="22">
        <f t="shared" si="28"/>
        <v>147.93104027037802</v>
      </c>
      <c r="W176" s="23">
        <f t="shared" si="29"/>
        <v>118.34483221630242</v>
      </c>
      <c r="X176" s="23">
        <f t="shared" si="30"/>
        <v>88.758624162226823</v>
      </c>
      <c r="Y176" s="23">
        <f t="shared" si="31"/>
        <v>73.96552013518901</v>
      </c>
      <c r="Z176" s="23">
        <f t="shared" si="32"/>
        <v>147.93104027037802</v>
      </c>
      <c r="AA176" s="24">
        <f t="shared" si="33"/>
        <v>103.55172818926462</v>
      </c>
      <c r="AB176" s="111">
        <f t="shared" si="27"/>
        <v>113.41379754062315</v>
      </c>
    </row>
    <row r="177" spans="1:28" s="42" customFormat="1" x14ac:dyDescent="0.25">
      <c r="A177" s="13" t="s">
        <v>387</v>
      </c>
      <c r="B177" s="13">
        <v>13</v>
      </c>
      <c r="C177" s="13" t="s">
        <v>79</v>
      </c>
      <c r="D177" s="13" t="s">
        <v>138</v>
      </c>
      <c r="E177" s="13" t="s">
        <v>18</v>
      </c>
      <c r="F177" s="27" t="s">
        <v>128</v>
      </c>
      <c r="G177" s="21">
        <v>4</v>
      </c>
      <c r="H177" s="27">
        <v>10</v>
      </c>
      <c r="I177" s="13">
        <v>8</v>
      </c>
      <c r="J177" s="13">
        <v>6</v>
      </c>
      <c r="K177" s="13">
        <v>5</v>
      </c>
      <c r="L177" s="13">
        <v>10</v>
      </c>
      <c r="M177" s="14">
        <v>7</v>
      </c>
      <c r="N177" s="129">
        <f t="shared" si="25"/>
        <v>7.666666666666667</v>
      </c>
      <c r="O177" s="22"/>
      <c r="P177" s="23">
        <v>87.5</v>
      </c>
      <c r="Q177" s="23">
        <v>0</v>
      </c>
      <c r="R177" s="23"/>
      <c r="S177" s="23">
        <v>262.5</v>
      </c>
      <c r="T177" s="24">
        <v>0</v>
      </c>
      <c r="U177" s="41">
        <f t="shared" si="26"/>
        <v>87.5</v>
      </c>
      <c r="V177" s="22">
        <f t="shared" si="28"/>
        <v>147.93104027037802</v>
      </c>
      <c r="W177" s="23">
        <f t="shared" si="29"/>
        <v>118.34483221630242</v>
      </c>
      <c r="X177" s="23">
        <f t="shared" si="30"/>
        <v>88.758624162226823</v>
      </c>
      <c r="Y177" s="23">
        <f t="shared" si="31"/>
        <v>73.96552013518901</v>
      </c>
      <c r="Z177" s="23">
        <f t="shared" si="32"/>
        <v>147.93104027037802</v>
      </c>
      <c r="AA177" s="24">
        <f t="shared" si="33"/>
        <v>103.55172818926462</v>
      </c>
      <c r="AB177" s="111">
        <f t="shared" si="27"/>
        <v>113.41379754062315</v>
      </c>
    </row>
    <row r="178" spans="1:28" s="42" customFormat="1" x14ac:dyDescent="0.25">
      <c r="A178" s="13" t="s">
        <v>388</v>
      </c>
      <c r="B178" s="13">
        <v>13</v>
      </c>
      <c r="C178" s="13" t="s">
        <v>79</v>
      </c>
      <c r="D178" s="13" t="s">
        <v>138</v>
      </c>
      <c r="E178" s="13" t="s">
        <v>18</v>
      </c>
      <c r="F178" s="27" t="s">
        <v>128</v>
      </c>
      <c r="G178" s="21">
        <v>9</v>
      </c>
      <c r="H178" s="27">
        <v>10</v>
      </c>
      <c r="I178" s="13">
        <v>8</v>
      </c>
      <c r="J178" s="13">
        <v>6</v>
      </c>
      <c r="K178" s="13">
        <v>5</v>
      </c>
      <c r="L178" s="13">
        <v>10</v>
      </c>
      <c r="M178" s="14">
        <v>7</v>
      </c>
      <c r="N178" s="129">
        <f t="shared" si="25"/>
        <v>7.666666666666667</v>
      </c>
      <c r="O178" s="22">
        <v>0</v>
      </c>
      <c r="P178" s="23">
        <v>0</v>
      </c>
      <c r="Q178" s="23">
        <v>0</v>
      </c>
      <c r="R178" s="23">
        <v>0</v>
      </c>
      <c r="S178" s="23">
        <v>0</v>
      </c>
      <c r="T178" s="24">
        <v>0</v>
      </c>
      <c r="U178" s="41">
        <f t="shared" si="26"/>
        <v>0</v>
      </c>
      <c r="V178" s="22">
        <f t="shared" si="28"/>
        <v>147.93104027037802</v>
      </c>
      <c r="W178" s="23">
        <f t="shared" si="29"/>
        <v>118.34483221630242</v>
      </c>
      <c r="X178" s="23">
        <f t="shared" si="30"/>
        <v>88.758624162226823</v>
      </c>
      <c r="Y178" s="23">
        <f t="shared" si="31"/>
        <v>73.96552013518901</v>
      </c>
      <c r="Z178" s="23">
        <f t="shared" si="32"/>
        <v>147.93104027037802</v>
      </c>
      <c r="AA178" s="24">
        <f t="shared" si="33"/>
        <v>103.55172818926462</v>
      </c>
      <c r="AB178" s="111">
        <f t="shared" si="27"/>
        <v>113.41379754062315</v>
      </c>
    </row>
    <row r="179" spans="1:28" s="42" customFormat="1" x14ac:dyDescent="0.25">
      <c r="A179" s="13" t="s">
        <v>389</v>
      </c>
      <c r="B179" s="13">
        <v>13</v>
      </c>
      <c r="C179" s="13" t="s">
        <v>79</v>
      </c>
      <c r="D179" s="13" t="s">
        <v>138</v>
      </c>
      <c r="E179" s="13" t="s">
        <v>17</v>
      </c>
      <c r="F179" s="27" t="s">
        <v>128</v>
      </c>
      <c r="G179" s="21">
        <v>8</v>
      </c>
      <c r="H179" s="27">
        <v>10</v>
      </c>
      <c r="I179" s="13">
        <v>9</v>
      </c>
      <c r="J179" s="13">
        <v>8</v>
      </c>
      <c r="K179" s="13">
        <v>1</v>
      </c>
      <c r="L179" s="13">
        <v>7</v>
      </c>
      <c r="M179" s="14">
        <v>6</v>
      </c>
      <c r="N179" s="129">
        <f t="shared" si="25"/>
        <v>6.833333333333333</v>
      </c>
      <c r="O179" s="22">
        <v>175</v>
      </c>
      <c r="P179" s="23"/>
      <c r="Q179" s="23">
        <v>50.5</v>
      </c>
      <c r="R179" s="23">
        <v>125</v>
      </c>
      <c r="S179" s="23">
        <v>87.5</v>
      </c>
      <c r="T179" s="24"/>
      <c r="U179" s="41">
        <f t="shared" si="26"/>
        <v>109.5</v>
      </c>
      <c r="V179" s="22">
        <f t="shared" si="28"/>
        <v>147.93104027037802</v>
      </c>
      <c r="W179" s="23">
        <f t="shared" si="29"/>
        <v>133.13793624334022</v>
      </c>
      <c r="X179" s="23">
        <f t="shared" si="30"/>
        <v>118.34483221630242</v>
      </c>
      <c r="Y179" s="23">
        <f t="shared" si="31"/>
        <v>14.793104027037803</v>
      </c>
      <c r="Z179" s="23">
        <f t="shared" si="32"/>
        <v>103.55172818926462</v>
      </c>
      <c r="AA179" s="24">
        <f t="shared" si="33"/>
        <v>88.758624162226823</v>
      </c>
      <c r="AB179" s="111">
        <f t="shared" si="27"/>
        <v>101.08621085142499</v>
      </c>
    </row>
    <row r="180" spans="1:28" s="42" customFormat="1" x14ac:dyDescent="0.25">
      <c r="A180" s="13" t="s">
        <v>390</v>
      </c>
      <c r="B180" s="13">
        <v>13</v>
      </c>
      <c r="C180" s="13" t="s">
        <v>79</v>
      </c>
      <c r="D180" s="13" t="s">
        <v>138</v>
      </c>
      <c r="E180" s="13" t="s">
        <v>17</v>
      </c>
      <c r="F180" s="27" t="s">
        <v>128</v>
      </c>
      <c r="G180" s="21">
        <v>3</v>
      </c>
      <c r="H180" s="27">
        <v>9</v>
      </c>
      <c r="I180" s="13">
        <v>10</v>
      </c>
      <c r="J180" s="13">
        <v>9</v>
      </c>
      <c r="K180" s="13">
        <v>9</v>
      </c>
      <c r="L180" s="13">
        <v>10</v>
      </c>
      <c r="M180" s="14">
        <v>5</v>
      </c>
      <c r="N180" s="129">
        <f t="shared" si="25"/>
        <v>8.6666666666666661</v>
      </c>
      <c r="O180" s="22"/>
      <c r="P180" s="23"/>
      <c r="Q180" s="23">
        <v>92.5</v>
      </c>
      <c r="R180" s="23">
        <v>92.5</v>
      </c>
      <c r="S180" s="23">
        <v>125</v>
      </c>
      <c r="T180" s="24">
        <v>0</v>
      </c>
      <c r="U180" s="41">
        <f t="shared" si="26"/>
        <v>77.5</v>
      </c>
      <c r="V180" s="22">
        <f t="shared" si="28"/>
        <v>133.13793624334022</v>
      </c>
      <c r="W180" s="23">
        <f t="shared" si="29"/>
        <v>147.93104027037802</v>
      </c>
      <c r="X180" s="23">
        <f t="shared" si="30"/>
        <v>133.13793624334022</v>
      </c>
      <c r="Y180" s="23">
        <f t="shared" si="31"/>
        <v>133.13793624334022</v>
      </c>
      <c r="Z180" s="23">
        <f t="shared" si="32"/>
        <v>147.93104027037802</v>
      </c>
      <c r="AA180" s="24">
        <f t="shared" si="33"/>
        <v>73.96552013518901</v>
      </c>
      <c r="AB180" s="111">
        <f t="shared" si="27"/>
        <v>128.20690156766094</v>
      </c>
    </row>
    <row r="181" spans="1:28" s="42" customFormat="1" x14ac:dyDescent="0.25">
      <c r="A181" s="13" t="s">
        <v>391</v>
      </c>
      <c r="B181" s="13">
        <v>16</v>
      </c>
      <c r="C181" s="13" t="s">
        <v>79</v>
      </c>
      <c r="D181" s="13" t="s">
        <v>138</v>
      </c>
      <c r="E181" s="13" t="s">
        <v>17</v>
      </c>
      <c r="F181" s="27" t="s">
        <v>128</v>
      </c>
      <c r="G181" s="21">
        <v>3</v>
      </c>
      <c r="H181" s="27">
        <v>1</v>
      </c>
      <c r="I181" s="13">
        <v>2</v>
      </c>
      <c r="J181" s="13">
        <v>3</v>
      </c>
      <c r="K181" s="13">
        <v>4</v>
      </c>
      <c r="L181" s="13">
        <v>5</v>
      </c>
      <c r="M181" s="14">
        <v>6</v>
      </c>
      <c r="N181" s="129">
        <f t="shared" si="25"/>
        <v>3.5</v>
      </c>
      <c r="O181" s="22"/>
      <c r="P181" s="23"/>
      <c r="Q181" s="23">
        <v>92.5</v>
      </c>
      <c r="R181" s="23">
        <v>92.5</v>
      </c>
      <c r="S181" s="23">
        <v>125</v>
      </c>
      <c r="T181" s="24">
        <v>0</v>
      </c>
      <c r="U181" s="41">
        <f t="shared" si="26"/>
        <v>77.5</v>
      </c>
      <c r="V181" s="22">
        <f t="shared" si="28"/>
        <v>14.793104027037803</v>
      </c>
      <c r="W181" s="23">
        <f t="shared" si="29"/>
        <v>29.586208054075605</v>
      </c>
      <c r="X181" s="23">
        <f t="shared" si="30"/>
        <v>44.379312081113412</v>
      </c>
      <c r="Y181" s="23">
        <f t="shared" si="31"/>
        <v>59.172416108151211</v>
      </c>
      <c r="Z181" s="23">
        <f t="shared" si="32"/>
        <v>73.96552013518901</v>
      </c>
      <c r="AA181" s="24">
        <f t="shared" si="33"/>
        <v>88.758624162226823</v>
      </c>
      <c r="AB181" s="111">
        <f t="shared" si="27"/>
        <v>51.775864094632311</v>
      </c>
    </row>
    <row r="182" spans="1:28" s="42" customFormat="1" x14ac:dyDescent="0.25">
      <c r="A182" s="13" t="s">
        <v>392</v>
      </c>
      <c r="B182" s="13">
        <v>15</v>
      </c>
      <c r="C182" s="13" t="s">
        <v>79</v>
      </c>
      <c r="D182" s="13" t="s">
        <v>138</v>
      </c>
      <c r="E182" s="13" t="s">
        <v>18</v>
      </c>
      <c r="F182" s="27" t="s">
        <v>128</v>
      </c>
      <c r="G182" s="21">
        <v>7</v>
      </c>
      <c r="H182" s="27">
        <v>8</v>
      </c>
      <c r="I182" s="13">
        <v>8</v>
      </c>
      <c r="J182" s="13">
        <v>8</v>
      </c>
      <c r="K182" s="13">
        <v>8</v>
      </c>
      <c r="L182" s="13">
        <v>8</v>
      </c>
      <c r="M182" s="14">
        <v>8</v>
      </c>
      <c r="N182" s="129">
        <f t="shared" si="25"/>
        <v>8</v>
      </c>
      <c r="O182" s="22">
        <v>0</v>
      </c>
      <c r="P182" s="23"/>
      <c r="Q182" s="23">
        <v>0</v>
      </c>
      <c r="R182" s="23">
        <v>0</v>
      </c>
      <c r="S182" s="23"/>
      <c r="T182" s="24">
        <v>0</v>
      </c>
      <c r="U182" s="41">
        <f t="shared" si="26"/>
        <v>0</v>
      </c>
      <c r="V182" s="22">
        <f t="shared" si="28"/>
        <v>118.34483221630242</v>
      </c>
      <c r="W182" s="23">
        <f t="shared" si="29"/>
        <v>118.34483221630242</v>
      </c>
      <c r="X182" s="23">
        <f t="shared" si="30"/>
        <v>118.34483221630242</v>
      </c>
      <c r="Y182" s="23">
        <f t="shared" si="31"/>
        <v>118.34483221630242</v>
      </c>
      <c r="Z182" s="23">
        <f t="shared" si="32"/>
        <v>118.34483221630242</v>
      </c>
      <c r="AA182" s="24">
        <f t="shared" si="33"/>
        <v>118.34483221630242</v>
      </c>
      <c r="AB182" s="111">
        <f t="shared" si="27"/>
        <v>118.34483221630241</v>
      </c>
    </row>
    <row r="183" spans="1:28" s="42" customFormat="1" x14ac:dyDescent="0.25">
      <c r="A183" s="13" t="s">
        <v>393</v>
      </c>
      <c r="B183" s="13">
        <v>15</v>
      </c>
      <c r="C183" s="13" t="s">
        <v>79</v>
      </c>
      <c r="D183" s="13" t="s">
        <v>138</v>
      </c>
      <c r="E183" s="13" t="s">
        <v>17</v>
      </c>
      <c r="F183" s="27" t="s">
        <v>128</v>
      </c>
      <c r="G183" s="21">
        <v>2</v>
      </c>
      <c r="H183" s="27">
        <v>10</v>
      </c>
      <c r="I183" s="13">
        <v>10</v>
      </c>
      <c r="J183" s="13">
        <v>10</v>
      </c>
      <c r="K183" s="13">
        <v>8</v>
      </c>
      <c r="L183" s="13">
        <v>8</v>
      </c>
      <c r="M183" s="14">
        <v>8</v>
      </c>
      <c r="N183" s="129">
        <f t="shared" si="25"/>
        <v>9</v>
      </c>
      <c r="O183" s="22">
        <v>175</v>
      </c>
      <c r="P183" s="23"/>
      <c r="Q183" s="23">
        <v>250</v>
      </c>
      <c r="R183" s="23">
        <v>0</v>
      </c>
      <c r="S183" s="23"/>
      <c r="T183" s="24">
        <v>87.5</v>
      </c>
      <c r="U183" s="41">
        <f t="shared" si="26"/>
        <v>128.125</v>
      </c>
      <c r="V183" s="22">
        <f t="shared" si="28"/>
        <v>147.93104027037802</v>
      </c>
      <c r="W183" s="23">
        <f t="shared" si="29"/>
        <v>147.93104027037802</v>
      </c>
      <c r="X183" s="23">
        <f t="shared" si="30"/>
        <v>147.93104027037802</v>
      </c>
      <c r="Y183" s="23">
        <f t="shared" si="31"/>
        <v>118.34483221630242</v>
      </c>
      <c r="Z183" s="23">
        <f t="shared" si="32"/>
        <v>118.34483221630242</v>
      </c>
      <c r="AA183" s="24">
        <f t="shared" si="33"/>
        <v>118.34483221630242</v>
      </c>
      <c r="AB183" s="111">
        <f t="shared" si="27"/>
        <v>133.13793624334019</v>
      </c>
    </row>
    <row r="184" spans="1:28" s="42" customFormat="1" x14ac:dyDescent="0.25">
      <c r="A184" s="13" t="s">
        <v>394</v>
      </c>
      <c r="B184" s="13">
        <v>15</v>
      </c>
      <c r="C184" s="13" t="s">
        <v>79</v>
      </c>
      <c r="D184" s="13" t="s">
        <v>138</v>
      </c>
      <c r="E184" s="13" t="s">
        <v>17</v>
      </c>
      <c r="F184" s="27" t="s">
        <v>128</v>
      </c>
      <c r="G184" s="21">
        <v>2</v>
      </c>
      <c r="H184" s="27">
        <v>10</v>
      </c>
      <c r="I184" s="13">
        <v>10</v>
      </c>
      <c r="J184" s="13">
        <v>10</v>
      </c>
      <c r="K184" s="13">
        <v>10</v>
      </c>
      <c r="L184" s="13">
        <v>10</v>
      </c>
      <c r="M184" s="14">
        <v>10</v>
      </c>
      <c r="N184" s="129">
        <f t="shared" si="25"/>
        <v>10</v>
      </c>
      <c r="O184" s="22">
        <v>175</v>
      </c>
      <c r="P184" s="23"/>
      <c r="Q184" s="23">
        <v>250</v>
      </c>
      <c r="R184" s="23">
        <v>0</v>
      </c>
      <c r="S184" s="23"/>
      <c r="T184" s="24">
        <v>87.5</v>
      </c>
      <c r="U184" s="41">
        <f t="shared" si="26"/>
        <v>128.125</v>
      </c>
      <c r="V184" s="22">
        <f t="shared" si="28"/>
        <v>147.93104027037802</v>
      </c>
      <c r="W184" s="23">
        <f t="shared" si="29"/>
        <v>147.93104027037802</v>
      </c>
      <c r="X184" s="23">
        <f t="shared" si="30"/>
        <v>147.93104027037802</v>
      </c>
      <c r="Y184" s="23">
        <f t="shared" si="31"/>
        <v>147.93104027037802</v>
      </c>
      <c r="Z184" s="23">
        <f t="shared" si="32"/>
        <v>147.93104027037802</v>
      </c>
      <c r="AA184" s="24">
        <f t="shared" si="33"/>
        <v>147.93104027037802</v>
      </c>
      <c r="AB184" s="111">
        <f t="shared" si="27"/>
        <v>147.93104027037802</v>
      </c>
    </row>
    <row r="185" spans="1:28" s="42" customFormat="1" x14ac:dyDescent="0.25">
      <c r="A185" s="13" t="s">
        <v>395</v>
      </c>
      <c r="B185" s="13">
        <v>15</v>
      </c>
      <c r="C185" s="13" t="s">
        <v>79</v>
      </c>
      <c r="D185" s="13" t="s">
        <v>138</v>
      </c>
      <c r="E185" s="13" t="s">
        <v>18</v>
      </c>
      <c r="F185" s="27" t="s">
        <v>128</v>
      </c>
      <c r="G185" s="21">
        <v>3</v>
      </c>
      <c r="H185" s="27">
        <v>5</v>
      </c>
      <c r="I185" s="13">
        <v>5</v>
      </c>
      <c r="J185" s="13">
        <v>7</v>
      </c>
      <c r="K185" s="13">
        <v>5</v>
      </c>
      <c r="L185" s="13">
        <v>5</v>
      </c>
      <c r="M185" s="14">
        <v>5</v>
      </c>
      <c r="N185" s="129">
        <f t="shared" si="25"/>
        <v>5.333333333333333</v>
      </c>
      <c r="O185" s="22"/>
      <c r="P185" s="23"/>
      <c r="Q185" s="23">
        <v>92.5</v>
      </c>
      <c r="R185" s="23">
        <v>92.5</v>
      </c>
      <c r="S185" s="23">
        <v>125</v>
      </c>
      <c r="T185" s="24">
        <v>0</v>
      </c>
      <c r="U185" s="41">
        <f t="shared" si="26"/>
        <v>77.5</v>
      </c>
      <c r="V185" s="22">
        <f t="shared" si="28"/>
        <v>73.96552013518901</v>
      </c>
      <c r="W185" s="23">
        <f t="shared" si="29"/>
        <v>73.96552013518901</v>
      </c>
      <c r="X185" s="23">
        <f t="shared" si="30"/>
        <v>103.55172818926462</v>
      </c>
      <c r="Y185" s="23">
        <f t="shared" si="31"/>
        <v>73.96552013518901</v>
      </c>
      <c r="Z185" s="23">
        <f t="shared" si="32"/>
        <v>73.96552013518901</v>
      </c>
      <c r="AA185" s="24">
        <f t="shared" si="33"/>
        <v>73.96552013518901</v>
      </c>
      <c r="AB185" s="111">
        <f t="shared" si="27"/>
        <v>78.896554810868281</v>
      </c>
    </row>
    <row r="186" spans="1:28" s="42" customFormat="1" x14ac:dyDescent="0.25">
      <c r="A186" s="13" t="s">
        <v>396</v>
      </c>
      <c r="B186" s="13">
        <v>15</v>
      </c>
      <c r="C186" s="13" t="s">
        <v>79</v>
      </c>
      <c r="D186" s="13" t="s">
        <v>138</v>
      </c>
      <c r="E186" s="13" t="s">
        <v>17</v>
      </c>
      <c r="F186" s="27" t="s">
        <v>128</v>
      </c>
      <c r="G186" s="21">
        <v>7</v>
      </c>
      <c r="H186" s="27">
        <v>10</v>
      </c>
      <c r="I186" s="13">
        <v>9</v>
      </c>
      <c r="J186" s="13">
        <v>7</v>
      </c>
      <c r="K186" s="13">
        <v>10</v>
      </c>
      <c r="L186" s="13">
        <v>9</v>
      </c>
      <c r="M186" s="14">
        <v>6</v>
      </c>
      <c r="N186" s="129">
        <f t="shared" si="25"/>
        <v>8.5</v>
      </c>
      <c r="O186" s="22">
        <v>0</v>
      </c>
      <c r="P186" s="23"/>
      <c r="Q186" s="23">
        <v>0</v>
      </c>
      <c r="R186" s="23">
        <v>0</v>
      </c>
      <c r="S186" s="23"/>
      <c r="T186" s="24">
        <v>0</v>
      </c>
      <c r="U186" s="41">
        <f t="shared" si="26"/>
        <v>0</v>
      </c>
      <c r="V186" s="22">
        <f t="shared" si="28"/>
        <v>147.93104027037802</v>
      </c>
      <c r="W186" s="23">
        <f t="shared" si="29"/>
        <v>133.13793624334022</v>
      </c>
      <c r="X186" s="23">
        <f t="shared" si="30"/>
        <v>103.55172818926462</v>
      </c>
      <c r="Y186" s="23">
        <f t="shared" si="31"/>
        <v>147.93104027037802</v>
      </c>
      <c r="Z186" s="23">
        <f t="shared" si="32"/>
        <v>133.13793624334022</v>
      </c>
      <c r="AA186" s="24">
        <f t="shared" si="33"/>
        <v>88.758624162226823</v>
      </c>
      <c r="AB186" s="111">
        <f t="shared" si="27"/>
        <v>125.74138422982132</v>
      </c>
    </row>
    <row r="187" spans="1:28" s="42" customFormat="1" x14ac:dyDescent="0.25">
      <c r="A187" s="13" t="s">
        <v>397</v>
      </c>
      <c r="B187" s="13">
        <v>15</v>
      </c>
      <c r="C187" s="13" t="s">
        <v>79</v>
      </c>
      <c r="D187" s="13" t="s">
        <v>138</v>
      </c>
      <c r="E187" s="13" t="s">
        <v>17</v>
      </c>
      <c r="F187" s="27" t="s">
        <v>128</v>
      </c>
      <c r="G187" s="21">
        <v>2</v>
      </c>
      <c r="H187" s="27">
        <v>8</v>
      </c>
      <c r="I187" s="13">
        <v>10</v>
      </c>
      <c r="J187" s="13">
        <v>10</v>
      </c>
      <c r="K187" s="13">
        <v>8</v>
      </c>
      <c r="L187" s="13">
        <v>10</v>
      </c>
      <c r="M187" s="14">
        <v>10</v>
      </c>
      <c r="N187" s="129">
        <f t="shared" si="25"/>
        <v>9.3333333333333339</v>
      </c>
      <c r="O187" s="22">
        <v>175</v>
      </c>
      <c r="P187" s="23"/>
      <c r="Q187" s="23">
        <v>250</v>
      </c>
      <c r="R187" s="23">
        <v>0</v>
      </c>
      <c r="S187" s="23"/>
      <c r="T187" s="24">
        <v>87.5</v>
      </c>
      <c r="U187" s="41">
        <f t="shared" si="26"/>
        <v>128.125</v>
      </c>
      <c r="V187" s="22">
        <f t="shared" si="28"/>
        <v>118.34483221630242</v>
      </c>
      <c r="W187" s="23">
        <f t="shared" si="29"/>
        <v>147.93104027037802</v>
      </c>
      <c r="X187" s="23">
        <f t="shared" si="30"/>
        <v>147.93104027037802</v>
      </c>
      <c r="Y187" s="23">
        <f t="shared" si="31"/>
        <v>118.34483221630242</v>
      </c>
      <c r="Z187" s="23">
        <f t="shared" si="32"/>
        <v>147.93104027037802</v>
      </c>
      <c r="AA187" s="24">
        <f t="shared" si="33"/>
        <v>147.93104027037802</v>
      </c>
      <c r="AB187" s="111">
        <f t="shared" si="27"/>
        <v>138.06897091901951</v>
      </c>
    </row>
    <row r="188" spans="1:28" s="42" customFormat="1" x14ac:dyDescent="0.25">
      <c r="A188" s="13" t="s">
        <v>398</v>
      </c>
      <c r="B188" s="13">
        <v>15</v>
      </c>
      <c r="C188" s="13" t="s">
        <v>79</v>
      </c>
      <c r="D188" s="13" t="s">
        <v>138</v>
      </c>
      <c r="E188" s="13" t="s">
        <v>17</v>
      </c>
      <c r="F188" s="27" t="s">
        <v>128</v>
      </c>
      <c r="G188" s="21">
        <v>9</v>
      </c>
      <c r="H188" s="27">
        <v>9</v>
      </c>
      <c r="I188" s="13">
        <v>8</v>
      </c>
      <c r="J188" s="13">
        <v>6</v>
      </c>
      <c r="K188" s="13">
        <v>2</v>
      </c>
      <c r="L188" s="13">
        <v>7</v>
      </c>
      <c r="M188" s="14">
        <v>1</v>
      </c>
      <c r="N188" s="129">
        <f t="shared" si="25"/>
        <v>5.5</v>
      </c>
      <c r="O188" s="22">
        <v>0</v>
      </c>
      <c r="P188" s="23">
        <v>0</v>
      </c>
      <c r="Q188" s="23">
        <v>0</v>
      </c>
      <c r="R188" s="23">
        <v>0</v>
      </c>
      <c r="S188" s="23">
        <v>0</v>
      </c>
      <c r="T188" s="24">
        <v>0</v>
      </c>
      <c r="U188" s="41">
        <f t="shared" si="26"/>
        <v>0</v>
      </c>
      <c r="V188" s="22">
        <f t="shared" si="28"/>
        <v>133.13793624334022</v>
      </c>
      <c r="W188" s="23">
        <f t="shared" si="29"/>
        <v>118.34483221630242</v>
      </c>
      <c r="X188" s="23">
        <f t="shared" si="30"/>
        <v>88.758624162226823</v>
      </c>
      <c r="Y188" s="23">
        <f t="shared" si="31"/>
        <v>29.586208054075605</v>
      </c>
      <c r="Z188" s="23">
        <f t="shared" si="32"/>
        <v>103.55172818926462</v>
      </c>
      <c r="AA188" s="24">
        <f t="shared" si="33"/>
        <v>14.793104027037803</v>
      </c>
      <c r="AB188" s="111">
        <f t="shared" si="27"/>
        <v>81.362072148707924</v>
      </c>
    </row>
    <row r="189" spans="1:28" s="42" customFormat="1" x14ac:dyDescent="0.25">
      <c r="A189" s="13" t="s">
        <v>399</v>
      </c>
      <c r="B189" s="13">
        <v>16</v>
      </c>
      <c r="C189" s="13" t="s">
        <v>79</v>
      </c>
      <c r="D189" s="13" t="s">
        <v>138</v>
      </c>
      <c r="E189" s="13" t="s">
        <v>17</v>
      </c>
      <c r="F189" s="27" t="s">
        <v>128</v>
      </c>
      <c r="G189" s="21">
        <v>5</v>
      </c>
      <c r="H189" s="27">
        <v>6</v>
      </c>
      <c r="I189" s="13">
        <v>4</v>
      </c>
      <c r="J189" s="13">
        <v>8</v>
      </c>
      <c r="K189" s="13">
        <v>7</v>
      </c>
      <c r="L189" s="13">
        <v>5</v>
      </c>
      <c r="M189" s="14">
        <v>6</v>
      </c>
      <c r="N189" s="129">
        <f t="shared" si="25"/>
        <v>6</v>
      </c>
      <c r="O189" s="22">
        <v>0</v>
      </c>
      <c r="P189" s="23">
        <v>0</v>
      </c>
      <c r="Q189" s="23">
        <v>0</v>
      </c>
      <c r="R189" s="23">
        <v>0</v>
      </c>
      <c r="S189" s="23">
        <v>0</v>
      </c>
      <c r="T189" s="24">
        <v>0</v>
      </c>
      <c r="U189" s="41">
        <f t="shared" si="26"/>
        <v>0</v>
      </c>
      <c r="V189" s="22">
        <f t="shared" si="28"/>
        <v>88.758624162226823</v>
      </c>
      <c r="W189" s="23">
        <f t="shared" si="29"/>
        <v>59.172416108151211</v>
      </c>
      <c r="X189" s="23">
        <f t="shared" si="30"/>
        <v>118.34483221630242</v>
      </c>
      <c r="Y189" s="23">
        <f t="shared" si="31"/>
        <v>103.55172818926462</v>
      </c>
      <c r="Z189" s="23">
        <f t="shared" si="32"/>
        <v>73.96552013518901</v>
      </c>
      <c r="AA189" s="24">
        <f t="shared" si="33"/>
        <v>88.758624162226823</v>
      </c>
      <c r="AB189" s="111">
        <f t="shared" si="27"/>
        <v>88.758624162226809</v>
      </c>
    </row>
    <row r="190" spans="1:28" s="42" customFormat="1" x14ac:dyDescent="0.25">
      <c r="A190" s="13" t="s">
        <v>400</v>
      </c>
      <c r="B190" s="13">
        <v>15</v>
      </c>
      <c r="C190" s="13" t="s">
        <v>79</v>
      </c>
      <c r="D190" s="13" t="s">
        <v>138</v>
      </c>
      <c r="E190" s="13" t="s">
        <v>18</v>
      </c>
      <c r="F190" s="27" t="s">
        <v>128</v>
      </c>
      <c r="G190" s="21">
        <v>4</v>
      </c>
      <c r="H190" s="27">
        <v>8</v>
      </c>
      <c r="I190" s="13">
        <v>9</v>
      </c>
      <c r="J190" s="13">
        <v>9</v>
      </c>
      <c r="K190" s="13">
        <v>9</v>
      </c>
      <c r="L190" s="13">
        <v>10</v>
      </c>
      <c r="M190" s="14">
        <v>10</v>
      </c>
      <c r="N190" s="129">
        <f t="shared" si="25"/>
        <v>9.1666666666666661</v>
      </c>
      <c r="O190" s="22"/>
      <c r="P190" s="23">
        <v>87.5</v>
      </c>
      <c r="Q190" s="23">
        <v>0</v>
      </c>
      <c r="R190" s="23"/>
      <c r="S190" s="23">
        <v>262.5</v>
      </c>
      <c r="T190" s="24">
        <v>0</v>
      </c>
      <c r="U190" s="41">
        <f t="shared" si="26"/>
        <v>87.5</v>
      </c>
      <c r="V190" s="22">
        <f t="shared" si="28"/>
        <v>118.34483221630242</v>
      </c>
      <c r="W190" s="23">
        <f t="shared" si="29"/>
        <v>133.13793624334022</v>
      </c>
      <c r="X190" s="23">
        <f t="shared" si="30"/>
        <v>133.13793624334022</v>
      </c>
      <c r="Y190" s="23">
        <f t="shared" si="31"/>
        <v>133.13793624334022</v>
      </c>
      <c r="Z190" s="23">
        <f t="shared" si="32"/>
        <v>147.93104027037802</v>
      </c>
      <c r="AA190" s="24">
        <f t="shared" si="33"/>
        <v>147.93104027037802</v>
      </c>
      <c r="AB190" s="111">
        <f t="shared" si="27"/>
        <v>135.60345358117988</v>
      </c>
    </row>
    <row r="191" spans="1:28" s="42" customFormat="1" x14ac:dyDescent="0.25">
      <c r="A191" s="13" t="s">
        <v>401</v>
      </c>
      <c r="B191" s="13">
        <v>14</v>
      </c>
      <c r="C191" s="13" t="s">
        <v>79</v>
      </c>
      <c r="D191" s="13" t="s">
        <v>138</v>
      </c>
      <c r="E191" s="13" t="s">
        <v>17</v>
      </c>
      <c r="F191" s="27" t="s">
        <v>128</v>
      </c>
      <c r="G191" s="21">
        <v>5</v>
      </c>
      <c r="H191" s="27">
        <v>4</v>
      </c>
      <c r="I191" s="13">
        <v>7</v>
      </c>
      <c r="J191" s="13">
        <v>4</v>
      </c>
      <c r="K191" s="13">
        <v>8</v>
      </c>
      <c r="L191" s="13">
        <v>7</v>
      </c>
      <c r="M191" s="14">
        <v>9</v>
      </c>
      <c r="N191" s="129">
        <f t="shared" si="25"/>
        <v>6.5</v>
      </c>
      <c r="O191" s="22">
        <v>0</v>
      </c>
      <c r="P191" s="23">
        <v>0</v>
      </c>
      <c r="Q191" s="23">
        <v>0</v>
      </c>
      <c r="R191" s="23">
        <v>0</v>
      </c>
      <c r="S191" s="23">
        <v>0</v>
      </c>
      <c r="T191" s="24">
        <v>0</v>
      </c>
      <c r="U191" s="41">
        <f t="shared" si="26"/>
        <v>0</v>
      </c>
      <c r="V191" s="22">
        <f t="shared" si="28"/>
        <v>59.172416108151211</v>
      </c>
      <c r="W191" s="23">
        <f t="shared" si="29"/>
        <v>103.55172818926462</v>
      </c>
      <c r="X191" s="23">
        <f t="shared" si="30"/>
        <v>59.172416108151211</v>
      </c>
      <c r="Y191" s="23">
        <f t="shared" si="31"/>
        <v>118.34483221630242</v>
      </c>
      <c r="Z191" s="23">
        <f t="shared" si="32"/>
        <v>103.55172818926462</v>
      </c>
      <c r="AA191" s="24">
        <f t="shared" si="33"/>
        <v>133.13793624334022</v>
      </c>
      <c r="AB191" s="111">
        <f t="shared" si="27"/>
        <v>96.155176175745694</v>
      </c>
    </row>
    <row r="192" spans="1:28" s="42" customFormat="1" x14ac:dyDescent="0.25">
      <c r="A192" s="13" t="s">
        <v>402</v>
      </c>
      <c r="B192" s="13">
        <v>15</v>
      </c>
      <c r="C192" s="13" t="s">
        <v>79</v>
      </c>
      <c r="D192" s="13" t="s">
        <v>138</v>
      </c>
      <c r="E192" s="13" t="s">
        <v>18</v>
      </c>
      <c r="F192" s="27" t="s">
        <v>128</v>
      </c>
      <c r="G192" s="21">
        <v>3</v>
      </c>
      <c r="H192" s="27">
        <v>9</v>
      </c>
      <c r="I192" s="13">
        <v>9</v>
      </c>
      <c r="J192" s="13">
        <v>9</v>
      </c>
      <c r="K192" s="13">
        <v>9</v>
      </c>
      <c r="L192" s="13">
        <v>8</v>
      </c>
      <c r="M192" s="14">
        <v>10</v>
      </c>
      <c r="N192" s="129">
        <f t="shared" si="25"/>
        <v>9</v>
      </c>
      <c r="O192" s="22"/>
      <c r="P192" s="23"/>
      <c r="Q192" s="23">
        <v>92.5</v>
      </c>
      <c r="R192" s="23">
        <v>92.5</v>
      </c>
      <c r="S192" s="23">
        <v>125</v>
      </c>
      <c r="T192" s="24">
        <v>0</v>
      </c>
      <c r="U192" s="41">
        <f t="shared" si="26"/>
        <v>77.5</v>
      </c>
      <c r="V192" s="22">
        <f t="shared" si="28"/>
        <v>133.13793624334022</v>
      </c>
      <c r="W192" s="23">
        <f t="shared" si="29"/>
        <v>133.13793624334022</v>
      </c>
      <c r="X192" s="23">
        <f t="shared" si="30"/>
        <v>133.13793624334022</v>
      </c>
      <c r="Y192" s="23">
        <f t="shared" si="31"/>
        <v>133.13793624334022</v>
      </c>
      <c r="Z192" s="23">
        <f t="shared" si="32"/>
        <v>118.34483221630242</v>
      </c>
      <c r="AA192" s="24">
        <f t="shared" si="33"/>
        <v>147.93104027037802</v>
      </c>
      <c r="AB192" s="111">
        <f t="shared" si="27"/>
        <v>133.13793624334022</v>
      </c>
    </row>
    <row r="193" spans="1:28" s="42" customFormat="1" x14ac:dyDescent="0.25">
      <c r="A193" s="13" t="s">
        <v>403</v>
      </c>
      <c r="B193" s="13">
        <v>15</v>
      </c>
      <c r="C193" s="13" t="s">
        <v>79</v>
      </c>
      <c r="D193" s="13" t="s">
        <v>138</v>
      </c>
      <c r="E193" s="13" t="s">
        <v>18</v>
      </c>
      <c r="F193" s="27" t="s">
        <v>128</v>
      </c>
      <c r="G193" s="21">
        <v>9</v>
      </c>
      <c r="H193" s="27">
        <v>8</v>
      </c>
      <c r="I193" s="13">
        <v>10</v>
      </c>
      <c r="J193" s="13">
        <v>9</v>
      </c>
      <c r="K193" s="13">
        <v>7</v>
      </c>
      <c r="L193" s="13">
        <v>6</v>
      </c>
      <c r="M193" s="14">
        <v>5</v>
      </c>
      <c r="N193" s="129">
        <f t="shared" si="25"/>
        <v>7.5</v>
      </c>
      <c r="O193" s="22">
        <v>0</v>
      </c>
      <c r="P193" s="23">
        <v>0</v>
      </c>
      <c r="Q193" s="23">
        <v>0</v>
      </c>
      <c r="R193" s="23">
        <v>0</v>
      </c>
      <c r="S193" s="23">
        <v>0</v>
      </c>
      <c r="T193" s="24">
        <v>0</v>
      </c>
      <c r="U193" s="41">
        <f t="shared" si="26"/>
        <v>0</v>
      </c>
      <c r="V193" s="22">
        <f t="shared" si="28"/>
        <v>118.34483221630242</v>
      </c>
      <c r="W193" s="23">
        <f t="shared" si="29"/>
        <v>147.93104027037802</v>
      </c>
      <c r="X193" s="23">
        <f t="shared" si="30"/>
        <v>133.13793624334022</v>
      </c>
      <c r="Y193" s="23">
        <f t="shared" si="31"/>
        <v>103.55172818926462</v>
      </c>
      <c r="Z193" s="23">
        <f t="shared" si="32"/>
        <v>88.758624162226823</v>
      </c>
      <c r="AA193" s="24">
        <f t="shared" si="33"/>
        <v>73.96552013518901</v>
      </c>
      <c r="AB193" s="111">
        <f t="shared" si="27"/>
        <v>110.94828020278351</v>
      </c>
    </row>
    <row r="194" spans="1:28" s="42" customFormat="1" x14ac:dyDescent="0.25">
      <c r="A194" s="13" t="s">
        <v>404</v>
      </c>
      <c r="B194" s="13">
        <v>15</v>
      </c>
      <c r="C194" s="13" t="s">
        <v>79</v>
      </c>
      <c r="D194" s="13" t="s">
        <v>138</v>
      </c>
      <c r="E194" s="13" t="s">
        <v>17</v>
      </c>
      <c r="F194" s="27" t="s">
        <v>128</v>
      </c>
      <c r="G194" s="21">
        <v>8</v>
      </c>
      <c r="H194" s="27">
        <v>8</v>
      </c>
      <c r="I194" s="13">
        <v>9</v>
      </c>
      <c r="J194" s="13">
        <v>9</v>
      </c>
      <c r="K194" s="13">
        <v>6</v>
      </c>
      <c r="L194" s="13">
        <v>7</v>
      </c>
      <c r="M194" s="14">
        <v>10</v>
      </c>
      <c r="N194" s="129">
        <f t="shared" si="25"/>
        <v>8.1666666666666661</v>
      </c>
      <c r="O194" s="22">
        <v>175</v>
      </c>
      <c r="P194" s="23"/>
      <c r="Q194" s="23">
        <v>50.5</v>
      </c>
      <c r="R194" s="23">
        <v>125</v>
      </c>
      <c r="S194" s="23">
        <v>87.5</v>
      </c>
      <c r="T194" s="24"/>
      <c r="U194" s="41">
        <f t="shared" si="26"/>
        <v>109.5</v>
      </c>
      <c r="V194" s="22">
        <f t="shared" si="28"/>
        <v>118.34483221630242</v>
      </c>
      <c r="W194" s="23">
        <f t="shared" si="29"/>
        <v>133.13793624334022</v>
      </c>
      <c r="X194" s="23">
        <f t="shared" si="30"/>
        <v>133.13793624334022</v>
      </c>
      <c r="Y194" s="23">
        <f t="shared" si="31"/>
        <v>88.758624162226823</v>
      </c>
      <c r="Z194" s="23">
        <f t="shared" si="32"/>
        <v>103.55172818926462</v>
      </c>
      <c r="AA194" s="24">
        <f t="shared" si="33"/>
        <v>147.93104027037802</v>
      </c>
      <c r="AB194" s="111">
        <f t="shared" si="27"/>
        <v>120.81034955414206</v>
      </c>
    </row>
    <row r="195" spans="1:28" s="42" customFormat="1" x14ac:dyDescent="0.25">
      <c r="A195" s="13" t="s">
        <v>405</v>
      </c>
      <c r="B195" s="13">
        <v>15</v>
      </c>
      <c r="C195" s="13" t="s">
        <v>79</v>
      </c>
      <c r="D195" s="13" t="s">
        <v>138</v>
      </c>
      <c r="E195" s="13" t="s">
        <v>18</v>
      </c>
      <c r="F195" s="27" t="s">
        <v>128</v>
      </c>
      <c r="G195" s="21">
        <v>9</v>
      </c>
      <c r="H195" s="27">
        <v>8</v>
      </c>
      <c r="I195" s="13">
        <v>7</v>
      </c>
      <c r="J195" s="13">
        <v>9</v>
      </c>
      <c r="K195" s="13">
        <v>9</v>
      </c>
      <c r="L195" s="13">
        <v>7</v>
      </c>
      <c r="M195" s="14">
        <v>8</v>
      </c>
      <c r="N195" s="129">
        <f t="shared" si="25"/>
        <v>8</v>
      </c>
      <c r="O195" s="22">
        <v>0</v>
      </c>
      <c r="P195" s="23">
        <v>0</v>
      </c>
      <c r="Q195" s="23">
        <v>0</v>
      </c>
      <c r="R195" s="23">
        <v>0</v>
      </c>
      <c r="S195" s="23">
        <v>0</v>
      </c>
      <c r="T195" s="24">
        <v>0</v>
      </c>
      <c r="U195" s="41">
        <f t="shared" si="26"/>
        <v>0</v>
      </c>
      <c r="V195" s="22">
        <f t="shared" si="28"/>
        <v>118.34483221630242</v>
      </c>
      <c r="W195" s="23">
        <f t="shared" si="29"/>
        <v>103.55172818926462</v>
      </c>
      <c r="X195" s="23">
        <f t="shared" si="30"/>
        <v>133.13793624334022</v>
      </c>
      <c r="Y195" s="23">
        <f t="shared" si="31"/>
        <v>133.13793624334022</v>
      </c>
      <c r="Z195" s="23">
        <f t="shared" si="32"/>
        <v>103.55172818926462</v>
      </c>
      <c r="AA195" s="24">
        <f t="shared" si="33"/>
        <v>118.34483221630242</v>
      </c>
      <c r="AB195" s="111">
        <f t="shared" si="27"/>
        <v>118.34483221630244</v>
      </c>
    </row>
    <row r="196" spans="1:28" s="42" customFormat="1" x14ac:dyDescent="0.25">
      <c r="A196" s="13" t="s">
        <v>406</v>
      </c>
      <c r="B196" s="13">
        <v>15</v>
      </c>
      <c r="C196" s="13" t="s">
        <v>79</v>
      </c>
      <c r="D196" s="13" t="s">
        <v>138</v>
      </c>
      <c r="E196" s="13" t="s">
        <v>18</v>
      </c>
      <c r="F196" s="27" t="s">
        <v>128</v>
      </c>
      <c r="G196" s="21">
        <v>4</v>
      </c>
      <c r="H196" s="27">
        <v>10</v>
      </c>
      <c r="I196" s="13">
        <v>10</v>
      </c>
      <c r="J196" s="13">
        <v>9</v>
      </c>
      <c r="K196" s="13">
        <v>8</v>
      </c>
      <c r="L196" s="13">
        <v>10</v>
      </c>
      <c r="M196" s="14">
        <v>9</v>
      </c>
      <c r="N196" s="129">
        <f t="shared" si="25"/>
        <v>9.3333333333333339</v>
      </c>
      <c r="O196" s="22"/>
      <c r="P196" s="23">
        <v>87.5</v>
      </c>
      <c r="Q196" s="23">
        <v>0</v>
      </c>
      <c r="R196" s="23"/>
      <c r="S196" s="23">
        <v>262.5</v>
      </c>
      <c r="T196" s="24">
        <v>0</v>
      </c>
      <c r="U196" s="41">
        <f t="shared" si="26"/>
        <v>87.5</v>
      </c>
      <c r="V196" s="22">
        <f t="shared" si="28"/>
        <v>147.93104027037802</v>
      </c>
      <c r="W196" s="23">
        <f t="shared" si="29"/>
        <v>147.93104027037802</v>
      </c>
      <c r="X196" s="23">
        <f t="shared" si="30"/>
        <v>133.13793624334022</v>
      </c>
      <c r="Y196" s="23">
        <f t="shared" si="31"/>
        <v>118.34483221630242</v>
      </c>
      <c r="Z196" s="23">
        <f t="shared" si="32"/>
        <v>147.93104027037802</v>
      </c>
      <c r="AA196" s="24">
        <f t="shared" si="33"/>
        <v>133.13793624334022</v>
      </c>
      <c r="AB196" s="111">
        <f t="shared" si="27"/>
        <v>138.06897091901951</v>
      </c>
    </row>
    <row r="197" spans="1:28" s="42" customFormat="1" x14ac:dyDescent="0.25">
      <c r="A197" s="13" t="s">
        <v>407</v>
      </c>
      <c r="B197" s="13">
        <v>15</v>
      </c>
      <c r="C197" s="13" t="s">
        <v>79</v>
      </c>
      <c r="D197" s="13" t="s">
        <v>138</v>
      </c>
      <c r="E197" s="13" t="s">
        <v>18</v>
      </c>
      <c r="F197" s="27" t="s">
        <v>128</v>
      </c>
      <c r="G197" s="21">
        <v>10</v>
      </c>
      <c r="H197" s="27">
        <v>10</v>
      </c>
      <c r="I197" s="13">
        <v>10</v>
      </c>
      <c r="J197" s="13">
        <v>10</v>
      </c>
      <c r="K197" s="13">
        <v>10</v>
      </c>
      <c r="L197" s="13">
        <v>10</v>
      </c>
      <c r="M197" s="14">
        <v>10</v>
      </c>
      <c r="N197" s="129">
        <f t="shared" si="25"/>
        <v>10</v>
      </c>
      <c r="O197" s="22"/>
      <c r="P197" s="23"/>
      <c r="Q197" s="23">
        <v>162.5</v>
      </c>
      <c r="R197" s="23">
        <v>162.5</v>
      </c>
      <c r="S197" s="23"/>
      <c r="T197" s="24">
        <v>162.5</v>
      </c>
      <c r="U197" s="41">
        <f t="shared" si="26"/>
        <v>162.5</v>
      </c>
      <c r="V197" s="22">
        <f t="shared" si="28"/>
        <v>147.93104027037802</v>
      </c>
      <c r="W197" s="23">
        <f t="shared" si="29"/>
        <v>147.93104027037802</v>
      </c>
      <c r="X197" s="23">
        <f t="shared" si="30"/>
        <v>147.93104027037802</v>
      </c>
      <c r="Y197" s="23">
        <f t="shared" si="31"/>
        <v>147.93104027037802</v>
      </c>
      <c r="Z197" s="23">
        <f t="shared" si="32"/>
        <v>147.93104027037802</v>
      </c>
      <c r="AA197" s="24">
        <f t="shared" si="33"/>
        <v>147.93104027037802</v>
      </c>
      <c r="AB197" s="111">
        <f t="shared" si="27"/>
        <v>147.93104027037802</v>
      </c>
    </row>
    <row r="198" spans="1:28" s="42" customFormat="1" x14ac:dyDescent="0.25">
      <c r="A198" s="13" t="s">
        <v>408</v>
      </c>
      <c r="B198" s="13">
        <v>15</v>
      </c>
      <c r="C198" s="13" t="s">
        <v>79</v>
      </c>
      <c r="D198" s="13" t="s">
        <v>138</v>
      </c>
      <c r="E198" s="13" t="s">
        <v>17</v>
      </c>
      <c r="F198" s="27" t="s">
        <v>128</v>
      </c>
      <c r="G198" s="21">
        <v>5</v>
      </c>
      <c r="H198" s="27">
        <v>5</v>
      </c>
      <c r="I198" s="13">
        <v>5</v>
      </c>
      <c r="J198" s="13">
        <v>5</v>
      </c>
      <c r="K198" s="13">
        <v>6</v>
      </c>
      <c r="L198" s="13">
        <v>4</v>
      </c>
      <c r="M198" s="14">
        <v>5</v>
      </c>
      <c r="N198" s="129">
        <f t="shared" ref="N198:N204" si="34">SUM(H198:M198)/COUNTIF(H198:M198,"&lt;&gt;")</f>
        <v>5</v>
      </c>
      <c r="O198" s="22">
        <v>0</v>
      </c>
      <c r="P198" s="23">
        <v>0</v>
      </c>
      <c r="Q198" s="23">
        <v>0</v>
      </c>
      <c r="R198" s="23">
        <v>0</v>
      </c>
      <c r="S198" s="23">
        <v>0</v>
      </c>
      <c r="T198" s="24">
        <v>0</v>
      </c>
      <c r="U198" s="41">
        <f t="shared" ref="U198:U204" si="35">SUM(O198:T198)/COUNTIF(O198:T198,"&lt;&gt;")</f>
        <v>0</v>
      </c>
      <c r="V198" s="22">
        <f t="shared" si="28"/>
        <v>73.96552013518901</v>
      </c>
      <c r="W198" s="23">
        <f t="shared" si="29"/>
        <v>73.96552013518901</v>
      </c>
      <c r="X198" s="23">
        <f t="shared" si="30"/>
        <v>73.96552013518901</v>
      </c>
      <c r="Y198" s="23">
        <f t="shared" si="31"/>
        <v>88.758624162226823</v>
      </c>
      <c r="Z198" s="23">
        <f t="shared" si="32"/>
        <v>59.172416108151211</v>
      </c>
      <c r="AA198" s="24">
        <f t="shared" si="33"/>
        <v>73.96552013518901</v>
      </c>
      <c r="AB198" s="111">
        <f t="shared" ref="AB198:AB204" si="36">SUM(V198:AA198)/COUNTIF(V198:AA198,"&lt;&gt;")</f>
        <v>73.96552013518901</v>
      </c>
    </row>
    <row r="199" spans="1:28" s="42" customFormat="1" x14ac:dyDescent="0.25">
      <c r="A199" s="13" t="s">
        <v>409</v>
      </c>
      <c r="B199" s="13">
        <v>15</v>
      </c>
      <c r="C199" s="13" t="s">
        <v>79</v>
      </c>
      <c r="D199" s="13" t="s">
        <v>138</v>
      </c>
      <c r="E199" s="13" t="s">
        <v>18</v>
      </c>
      <c r="F199" s="27" t="s">
        <v>128</v>
      </c>
      <c r="G199" s="21">
        <v>5</v>
      </c>
      <c r="H199" s="27">
        <v>10</v>
      </c>
      <c r="I199" s="13">
        <v>9</v>
      </c>
      <c r="J199" s="13">
        <v>10</v>
      </c>
      <c r="K199" s="13">
        <v>8</v>
      </c>
      <c r="L199" s="13">
        <v>10</v>
      </c>
      <c r="M199" s="14">
        <v>7</v>
      </c>
      <c r="N199" s="129">
        <f t="shared" si="34"/>
        <v>9</v>
      </c>
      <c r="O199" s="22">
        <v>0</v>
      </c>
      <c r="P199" s="23">
        <v>0</v>
      </c>
      <c r="Q199" s="23">
        <v>0</v>
      </c>
      <c r="R199" s="23">
        <v>0</v>
      </c>
      <c r="S199" s="23">
        <v>0</v>
      </c>
      <c r="T199" s="24">
        <v>0</v>
      </c>
      <c r="U199" s="41">
        <f t="shared" si="35"/>
        <v>0</v>
      </c>
      <c r="V199" s="22">
        <f t="shared" si="28"/>
        <v>147.93104027037802</v>
      </c>
      <c r="W199" s="23">
        <f t="shared" si="29"/>
        <v>133.13793624334022</v>
      </c>
      <c r="X199" s="23">
        <f t="shared" si="30"/>
        <v>147.93104027037802</v>
      </c>
      <c r="Y199" s="23">
        <f t="shared" si="31"/>
        <v>118.34483221630242</v>
      </c>
      <c r="Z199" s="23">
        <f t="shared" si="32"/>
        <v>147.93104027037802</v>
      </c>
      <c r="AA199" s="24">
        <f t="shared" si="33"/>
        <v>103.55172818926462</v>
      </c>
      <c r="AB199" s="111">
        <f t="shared" si="36"/>
        <v>133.13793624334022</v>
      </c>
    </row>
    <row r="200" spans="1:28" s="42" customFormat="1" x14ac:dyDescent="0.25">
      <c r="A200" s="13" t="s">
        <v>410</v>
      </c>
      <c r="B200" s="13">
        <v>15</v>
      </c>
      <c r="C200" s="13" t="s">
        <v>79</v>
      </c>
      <c r="D200" s="13" t="s">
        <v>138</v>
      </c>
      <c r="E200" s="13" t="s">
        <v>18</v>
      </c>
      <c r="F200" s="27" t="s">
        <v>128</v>
      </c>
      <c r="G200" s="21">
        <v>9</v>
      </c>
      <c r="H200" s="27">
        <v>5</v>
      </c>
      <c r="I200" s="13">
        <v>7</v>
      </c>
      <c r="J200" s="13">
        <v>6</v>
      </c>
      <c r="K200" s="13">
        <v>4</v>
      </c>
      <c r="L200" s="13">
        <v>3</v>
      </c>
      <c r="M200" s="14">
        <v>9</v>
      </c>
      <c r="N200" s="129">
        <f t="shared" si="34"/>
        <v>5.666666666666667</v>
      </c>
      <c r="O200" s="22">
        <v>0</v>
      </c>
      <c r="P200" s="23">
        <v>0</v>
      </c>
      <c r="Q200" s="23">
        <v>0</v>
      </c>
      <c r="R200" s="23">
        <v>0</v>
      </c>
      <c r="S200" s="23">
        <v>0</v>
      </c>
      <c r="T200" s="24">
        <v>0</v>
      </c>
      <c r="U200" s="41">
        <f t="shared" si="35"/>
        <v>0</v>
      </c>
      <c r="V200" s="22">
        <f t="shared" si="28"/>
        <v>73.96552013518901</v>
      </c>
      <c r="W200" s="23">
        <f t="shared" si="29"/>
        <v>103.55172818926462</v>
      </c>
      <c r="X200" s="23">
        <f t="shared" si="30"/>
        <v>88.758624162226823</v>
      </c>
      <c r="Y200" s="23">
        <f t="shared" si="31"/>
        <v>59.172416108151211</v>
      </c>
      <c r="Z200" s="23">
        <f t="shared" si="32"/>
        <v>44.379312081113412</v>
      </c>
      <c r="AA200" s="24">
        <f t="shared" si="33"/>
        <v>133.13793624334022</v>
      </c>
      <c r="AB200" s="111">
        <f t="shared" si="36"/>
        <v>83.827589486547552</v>
      </c>
    </row>
    <row r="201" spans="1:28" s="42" customFormat="1" x14ac:dyDescent="0.25">
      <c r="A201" s="13" t="s">
        <v>411</v>
      </c>
      <c r="B201" s="29">
        <v>15</v>
      </c>
      <c r="C201" s="29" t="s">
        <v>127</v>
      </c>
      <c r="D201" s="13" t="s">
        <v>138</v>
      </c>
      <c r="E201" s="13" t="s">
        <v>17</v>
      </c>
      <c r="F201" s="27" t="s">
        <v>128</v>
      </c>
      <c r="G201" s="32">
        <v>10</v>
      </c>
      <c r="H201" s="31">
        <v>2</v>
      </c>
      <c r="I201" s="29">
        <v>1</v>
      </c>
      <c r="J201" s="29">
        <v>1</v>
      </c>
      <c r="K201" s="29">
        <v>5</v>
      </c>
      <c r="L201" s="29">
        <v>6</v>
      </c>
      <c r="M201" s="30">
        <v>9</v>
      </c>
      <c r="N201" s="129">
        <f t="shared" si="34"/>
        <v>4</v>
      </c>
      <c r="O201" s="22"/>
      <c r="P201" s="23"/>
      <c r="Q201" s="23">
        <v>162.5</v>
      </c>
      <c r="R201" s="23">
        <v>162.5</v>
      </c>
      <c r="S201" s="23"/>
      <c r="T201" s="24">
        <v>162.5</v>
      </c>
      <c r="U201" s="41">
        <f t="shared" si="35"/>
        <v>162.5</v>
      </c>
      <c r="V201" s="22">
        <f t="shared" si="28"/>
        <v>29.586208054075605</v>
      </c>
      <c r="W201" s="23">
        <f t="shared" si="29"/>
        <v>14.793104027037803</v>
      </c>
      <c r="X201" s="23">
        <f t="shared" si="30"/>
        <v>14.793104027037803</v>
      </c>
      <c r="Y201" s="23">
        <f t="shared" si="31"/>
        <v>73.96552013518901</v>
      </c>
      <c r="Z201" s="23">
        <f t="shared" si="32"/>
        <v>88.758624162226823</v>
      </c>
      <c r="AA201" s="24">
        <f t="shared" si="33"/>
        <v>133.13793624334022</v>
      </c>
      <c r="AB201" s="111">
        <f t="shared" si="36"/>
        <v>59.172416108151218</v>
      </c>
    </row>
    <row r="202" spans="1:28" s="42" customFormat="1" x14ac:dyDescent="0.25">
      <c r="A202" s="13" t="s">
        <v>412</v>
      </c>
      <c r="B202" s="13">
        <v>15</v>
      </c>
      <c r="C202" s="13" t="s">
        <v>79</v>
      </c>
      <c r="D202" s="13" t="s">
        <v>138</v>
      </c>
      <c r="E202" s="13" t="s">
        <v>18</v>
      </c>
      <c r="F202" s="27" t="s">
        <v>128</v>
      </c>
      <c r="G202" s="21">
        <v>4</v>
      </c>
      <c r="H202" s="27">
        <v>10</v>
      </c>
      <c r="I202" s="13">
        <v>9</v>
      </c>
      <c r="J202" s="13">
        <v>10</v>
      </c>
      <c r="K202" s="13">
        <v>9</v>
      </c>
      <c r="L202" s="13">
        <v>9</v>
      </c>
      <c r="M202" s="14">
        <v>9</v>
      </c>
      <c r="N202" s="129">
        <f t="shared" si="34"/>
        <v>9.3333333333333339</v>
      </c>
      <c r="O202" s="22"/>
      <c r="P202" s="23">
        <v>87.5</v>
      </c>
      <c r="Q202" s="23">
        <v>0</v>
      </c>
      <c r="R202" s="23"/>
      <c r="S202" s="23">
        <v>262.5</v>
      </c>
      <c r="T202" s="24">
        <v>0</v>
      </c>
      <c r="U202" s="41">
        <f t="shared" si="35"/>
        <v>87.5</v>
      </c>
      <c r="V202" s="22">
        <f t="shared" ref="V202:V204" si="37">($U$206/10)*H202</f>
        <v>147.93104027037802</v>
      </c>
      <c r="W202" s="23">
        <f t="shared" ref="W202:W204" si="38">($U$206/10)*I202</f>
        <v>133.13793624334022</v>
      </c>
      <c r="X202" s="23">
        <f t="shared" ref="X202:X204" si="39">($U$206/10)*J202</f>
        <v>147.93104027037802</v>
      </c>
      <c r="Y202" s="23">
        <f t="shared" ref="Y202:Y204" si="40">($U$206/10)*K202</f>
        <v>133.13793624334022</v>
      </c>
      <c r="Z202" s="23">
        <f t="shared" ref="Z202:Z204" si="41">($U$206/10)*L202</f>
        <v>133.13793624334022</v>
      </c>
      <c r="AA202" s="24">
        <f t="shared" ref="AA202:AA204" si="42">($U$206/10)*M202</f>
        <v>133.13793624334022</v>
      </c>
      <c r="AB202" s="111">
        <f t="shared" si="36"/>
        <v>138.06897091901945</v>
      </c>
    </row>
    <row r="203" spans="1:28" s="42" customFormat="1" x14ac:dyDescent="0.25">
      <c r="A203" s="13" t="s">
        <v>413</v>
      </c>
      <c r="B203" s="13">
        <v>15</v>
      </c>
      <c r="C203" s="13" t="s">
        <v>79</v>
      </c>
      <c r="D203" s="13" t="s">
        <v>138</v>
      </c>
      <c r="E203" s="13" t="s">
        <v>18</v>
      </c>
      <c r="F203" s="27" t="s">
        <v>128</v>
      </c>
      <c r="G203" s="21">
        <v>5</v>
      </c>
      <c r="H203" s="27">
        <v>9</v>
      </c>
      <c r="I203" s="13">
        <v>8</v>
      </c>
      <c r="J203" s="13">
        <v>8</v>
      </c>
      <c r="K203" s="13">
        <v>8</v>
      </c>
      <c r="L203" s="13">
        <v>8</v>
      </c>
      <c r="M203" s="14">
        <v>8</v>
      </c>
      <c r="N203" s="129">
        <f t="shared" si="34"/>
        <v>8.1666666666666661</v>
      </c>
      <c r="O203" s="22">
        <v>0</v>
      </c>
      <c r="P203" s="23">
        <v>0</v>
      </c>
      <c r="Q203" s="23">
        <v>0</v>
      </c>
      <c r="R203" s="23">
        <v>0</v>
      </c>
      <c r="S203" s="23">
        <v>0</v>
      </c>
      <c r="T203" s="24">
        <v>0</v>
      </c>
      <c r="U203" s="41">
        <f t="shared" si="35"/>
        <v>0</v>
      </c>
      <c r="V203" s="22">
        <f t="shared" si="37"/>
        <v>133.13793624334022</v>
      </c>
      <c r="W203" s="23">
        <f t="shared" si="38"/>
        <v>118.34483221630242</v>
      </c>
      <c r="X203" s="23">
        <f t="shared" si="39"/>
        <v>118.34483221630242</v>
      </c>
      <c r="Y203" s="23">
        <f t="shared" si="40"/>
        <v>118.34483221630242</v>
      </c>
      <c r="Z203" s="23">
        <f t="shared" si="41"/>
        <v>118.34483221630242</v>
      </c>
      <c r="AA203" s="24">
        <f t="shared" si="42"/>
        <v>118.34483221630242</v>
      </c>
      <c r="AB203" s="111">
        <f t="shared" si="36"/>
        <v>120.81034955414204</v>
      </c>
    </row>
    <row r="204" spans="1:28" s="42" customFormat="1" ht="15.75" thickBot="1" x14ac:dyDescent="0.3">
      <c r="A204" s="13" t="s">
        <v>414</v>
      </c>
      <c r="B204" s="33">
        <v>16</v>
      </c>
      <c r="C204" s="33" t="s">
        <v>79</v>
      </c>
      <c r="D204" s="33" t="s">
        <v>138</v>
      </c>
      <c r="E204" s="33" t="s">
        <v>17</v>
      </c>
      <c r="F204" s="38" t="s">
        <v>128</v>
      </c>
      <c r="G204" s="39">
        <v>10</v>
      </c>
      <c r="H204" s="38">
        <v>10</v>
      </c>
      <c r="I204" s="33">
        <v>10</v>
      </c>
      <c r="J204" s="33">
        <v>9</v>
      </c>
      <c r="K204" s="33">
        <v>10</v>
      </c>
      <c r="L204" s="33">
        <v>8</v>
      </c>
      <c r="M204" s="34">
        <v>8</v>
      </c>
      <c r="N204" s="130">
        <f t="shared" si="34"/>
        <v>9.1666666666666661</v>
      </c>
      <c r="O204" s="35"/>
      <c r="P204" s="36"/>
      <c r="Q204" s="36">
        <v>162.5</v>
      </c>
      <c r="R204" s="36">
        <v>162.5</v>
      </c>
      <c r="S204" s="36"/>
      <c r="T204" s="37">
        <v>162.5</v>
      </c>
      <c r="U204" s="43">
        <f t="shared" si="35"/>
        <v>162.5</v>
      </c>
      <c r="V204" s="35">
        <f t="shared" si="37"/>
        <v>147.93104027037802</v>
      </c>
      <c r="W204" s="36">
        <f t="shared" si="38"/>
        <v>147.93104027037802</v>
      </c>
      <c r="X204" s="36">
        <f t="shared" si="39"/>
        <v>133.13793624334022</v>
      </c>
      <c r="Y204" s="36">
        <f t="shared" si="40"/>
        <v>147.93104027037802</v>
      </c>
      <c r="Z204" s="36">
        <f t="shared" si="41"/>
        <v>118.34483221630242</v>
      </c>
      <c r="AA204" s="37">
        <f t="shared" si="42"/>
        <v>118.34483221630242</v>
      </c>
      <c r="AB204" s="112">
        <f t="shared" si="36"/>
        <v>135.60345358117985</v>
      </c>
    </row>
    <row r="205" spans="1:28" ht="15.75" thickBot="1" x14ac:dyDescent="0.3">
      <c r="O205" s="2"/>
    </row>
    <row r="206" spans="1:28" s="40" customFormat="1" ht="19.5" thickBot="1" x14ac:dyDescent="0.3">
      <c r="A206" s="42"/>
      <c r="G206" s="44" t="s">
        <v>132</v>
      </c>
      <c r="H206" s="45">
        <f t="shared" ref="H206:M206" si="43">SUM(H5:H204)/COUNTIF(H5:H204,"&lt;&gt;")</f>
        <v>7.94</v>
      </c>
      <c r="I206" s="45">
        <f t="shared" si="43"/>
        <v>7.0075000000000003</v>
      </c>
      <c r="J206" s="45">
        <f t="shared" si="43"/>
        <v>6.35</v>
      </c>
      <c r="K206" s="45">
        <f t="shared" si="43"/>
        <v>8.5850000000000009</v>
      </c>
      <c r="L206" s="45">
        <f t="shared" si="43"/>
        <v>6.72</v>
      </c>
      <c r="M206" s="45">
        <f t="shared" si="43"/>
        <v>6.2649999999999997</v>
      </c>
      <c r="N206" s="126">
        <f>SUM(H206:M206)/COUNT(H206:M206)</f>
        <v>7.1445833333333333</v>
      </c>
      <c r="O206" s="46">
        <f>SUM(O5:O204)/COUNTIF(O5:O204,"&lt;&gt;")</f>
        <v>116.64166666666667</v>
      </c>
      <c r="P206" s="46">
        <f t="shared" ref="P206:AA206" si="44">SUM(P5:P204)/COUNTIF(P5:P204,"&lt;&gt;")</f>
        <v>162.31818181818181</v>
      </c>
      <c r="Q206" s="46">
        <f t="shared" si="44"/>
        <v>154.58250000000001</v>
      </c>
      <c r="R206" s="46">
        <f t="shared" si="44"/>
        <v>212.72432432432433</v>
      </c>
      <c r="S206" s="46">
        <f t="shared" si="44"/>
        <v>140.62921348314606</v>
      </c>
      <c r="T206" s="47">
        <f t="shared" si="44"/>
        <v>100.69035532994924</v>
      </c>
      <c r="U206" s="48">
        <f>SUM(O206:T206)/COUNT(O206:T206)</f>
        <v>147.93104027037802</v>
      </c>
      <c r="V206" s="47">
        <f t="shared" si="44"/>
        <v>117.45724597467995</v>
      </c>
      <c r="W206" s="47">
        <f t="shared" si="44"/>
        <v>103.66267646946723</v>
      </c>
      <c r="X206" s="47">
        <f t="shared" si="44"/>
        <v>93.936210571689898</v>
      </c>
      <c r="Y206" s="47">
        <f t="shared" si="44"/>
        <v>126.99879807211931</v>
      </c>
      <c r="Z206" s="47">
        <f t="shared" si="44"/>
        <v>99.409659061693873</v>
      </c>
      <c r="AA206" s="49">
        <f t="shared" si="44"/>
        <v>92.678796729391692</v>
      </c>
      <c r="AB206" s="48">
        <f>SUM(V206:AA206)/COUNT(V206:AA206)</f>
        <v>105.69056447984032</v>
      </c>
    </row>
    <row r="207" spans="1:28" ht="409.5" x14ac:dyDescent="0.25">
      <c r="N207" t="s">
        <v>133</v>
      </c>
      <c r="U207" s="1" t="s">
        <v>134</v>
      </c>
      <c r="AB207" s="1" t="s">
        <v>134</v>
      </c>
    </row>
  </sheetData>
  <autoFilter ref="A4:AA204" xr:uid="{00000000-0009-0000-0000-000002000000}"/>
  <mergeCells count="5">
    <mergeCell ref="A3:G3"/>
    <mergeCell ref="V3:AB3"/>
    <mergeCell ref="H3:N3"/>
    <mergeCell ref="O3:U3"/>
    <mergeCell ref="A1:AB1"/>
  </mergeCells>
  <conditionalFormatting sqref="D5:AB204">
    <cfRule type="containsBlanks" dxfId="3" priority="2">
      <formula>LEN(TRIM(D5))=0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B207"/>
  <sheetViews>
    <sheetView topLeftCell="K1" zoomScaleNormal="100" workbookViewId="0">
      <pane ySplit="4" topLeftCell="A56" activePane="bottomLeft" state="frozen"/>
      <selection activeCell="P1" sqref="P1"/>
      <selection pane="bottomLeft" sqref="A1:AB1"/>
    </sheetView>
  </sheetViews>
  <sheetFormatPr defaultRowHeight="15" x14ac:dyDescent="0.25"/>
  <cols>
    <col min="1" max="1" width="21.7109375" style="1" customWidth="1"/>
    <col min="2" max="5" width="13.28515625" style="3" customWidth="1"/>
    <col min="6" max="6" width="18.28515625" style="3" bestFit="1" customWidth="1"/>
    <col min="7" max="7" width="13.28515625" style="3" customWidth="1"/>
    <col min="8" max="12" width="17" style="4" customWidth="1"/>
    <col min="13" max="13" width="17" customWidth="1"/>
    <col min="14" max="18" width="18.28515625" style="4" customWidth="1"/>
    <col min="19" max="19" width="23.85546875" customWidth="1"/>
    <col min="20" max="20" width="43.5703125" style="5" customWidth="1"/>
    <col min="21" max="21" width="16.28515625" style="4" customWidth="1"/>
    <col min="22" max="22" width="28.85546875" style="4" customWidth="1"/>
    <col min="23" max="23" width="43.5703125" style="4" customWidth="1"/>
    <col min="24" max="24" width="16.28515625" style="4" customWidth="1"/>
    <col min="25" max="25" width="28.7109375" style="4" customWidth="1"/>
    <col min="26" max="26" width="43.5703125" style="4" customWidth="1"/>
    <col min="27" max="27" width="16.28515625" style="4" customWidth="1"/>
    <col min="28" max="28" width="28.7109375" style="4" customWidth="1"/>
  </cols>
  <sheetData>
    <row r="1" spans="1:28" x14ac:dyDescent="0.25">
      <c r="A1" s="240" t="s">
        <v>453</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row>
    <row r="2" spans="1:28" ht="15.75" thickBot="1" x14ac:dyDescent="0.3">
      <c r="A2" s="200" t="s">
        <v>469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3" spans="1:28" ht="42.75" customHeight="1" thickBot="1" x14ac:dyDescent="0.3">
      <c r="A3" s="244" t="s">
        <v>0</v>
      </c>
      <c r="B3" s="245"/>
      <c r="C3" s="245"/>
      <c r="D3" s="245"/>
      <c r="E3" s="245"/>
      <c r="F3" s="245"/>
      <c r="G3" s="246"/>
      <c r="H3" s="247" t="s">
        <v>130</v>
      </c>
      <c r="I3" s="248"/>
      <c r="J3" s="248"/>
      <c r="K3" s="248"/>
      <c r="L3" s="248"/>
      <c r="M3" s="83"/>
      <c r="N3" s="249" t="s">
        <v>446</v>
      </c>
      <c r="O3" s="250"/>
      <c r="P3" s="250"/>
      <c r="Q3" s="250"/>
      <c r="R3" s="250"/>
      <c r="S3" s="250"/>
      <c r="T3" s="242" t="s">
        <v>140</v>
      </c>
      <c r="U3" s="242"/>
      <c r="V3" s="242"/>
      <c r="W3" s="242"/>
      <c r="X3" s="242"/>
      <c r="Y3" s="242"/>
      <c r="Z3" s="242"/>
      <c r="AA3" s="242"/>
      <c r="AB3" s="243"/>
    </row>
    <row r="4" spans="1:28" ht="60.75" thickBot="1" x14ac:dyDescent="0.3">
      <c r="A4" s="104" t="s">
        <v>155</v>
      </c>
      <c r="B4" s="67" t="s">
        <v>139</v>
      </c>
      <c r="C4" s="67" t="s">
        <v>1</v>
      </c>
      <c r="D4" s="67" t="s">
        <v>135</v>
      </c>
      <c r="E4" s="67" t="s">
        <v>2</v>
      </c>
      <c r="F4" s="67" t="s">
        <v>15</v>
      </c>
      <c r="G4" s="68" t="s">
        <v>3</v>
      </c>
      <c r="H4" s="71" t="s">
        <v>10</v>
      </c>
      <c r="I4" s="69" t="s">
        <v>11</v>
      </c>
      <c r="J4" s="69" t="s">
        <v>12</v>
      </c>
      <c r="K4" s="69" t="s">
        <v>13</v>
      </c>
      <c r="L4" s="70" t="s">
        <v>14</v>
      </c>
      <c r="M4" s="72" t="s">
        <v>433</v>
      </c>
      <c r="N4" s="71" t="s">
        <v>10</v>
      </c>
      <c r="O4" s="69" t="s">
        <v>11</v>
      </c>
      <c r="P4" s="69" t="s">
        <v>12</v>
      </c>
      <c r="Q4" s="69" t="s">
        <v>13</v>
      </c>
      <c r="R4" s="72" t="s">
        <v>14</v>
      </c>
      <c r="S4" s="72" t="s">
        <v>432</v>
      </c>
      <c r="T4" s="73" t="s">
        <v>145</v>
      </c>
      <c r="U4" s="74" t="s">
        <v>148</v>
      </c>
      <c r="V4" s="75" t="s">
        <v>149</v>
      </c>
      <c r="W4" s="73" t="s">
        <v>144</v>
      </c>
      <c r="X4" s="74" t="s">
        <v>147</v>
      </c>
      <c r="Y4" s="75" t="s">
        <v>146</v>
      </c>
      <c r="Z4" s="73" t="s">
        <v>143</v>
      </c>
      <c r="AA4" s="74" t="s">
        <v>150</v>
      </c>
      <c r="AB4" s="76" t="s">
        <v>151</v>
      </c>
    </row>
    <row r="5" spans="1:28" s="6" customFormat="1" ht="15" customHeight="1" x14ac:dyDescent="0.25">
      <c r="A5" s="60" t="s">
        <v>215</v>
      </c>
      <c r="B5" s="56">
        <v>13</v>
      </c>
      <c r="C5" s="56" t="s">
        <v>16</v>
      </c>
      <c r="D5" s="56" t="s">
        <v>136</v>
      </c>
      <c r="E5" s="56" t="s">
        <v>17</v>
      </c>
      <c r="F5" s="57" t="s">
        <v>51</v>
      </c>
      <c r="G5" s="58">
        <v>4</v>
      </c>
      <c r="H5" s="65">
        <v>9</v>
      </c>
      <c r="I5" s="60">
        <v>0</v>
      </c>
      <c r="J5" s="60">
        <v>4</v>
      </c>
      <c r="K5" s="60">
        <v>8</v>
      </c>
      <c r="L5" s="61"/>
      <c r="M5" s="127">
        <f>SUM(H5:L5)/COUNTIF(H5:L5,"&lt;&gt;")</f>
        <v>5.25</v>
      </c>
      <c r="N5" s="62">
        <f>('Outcome Ratings and Valuations'!$U$206/10)*H5</f>
        <v>133.13793624334022</v>
      </c>
      <c r="O5" s="63">
        <f>('Outcome Ratings and Valuations'!$U$206/10)*I5</f>
        <v>0</v>
      </c>
      <c r="P5" s="63">
        <f>('Outcome Ratings and Valuations'!$U$206/10)*J5</f>
        <v>59.172416108151211</v>
      </c>
      <c r="Q5" s="63">
        <f>('Outcome Ratings and Valuations'!$U$206/10)*K5</f>
        <v>118.34483221630242</v>
      </c>
      <c r="R5" s="64"/>
      <c r="S5" s="111">
        <f>SUM(N5:R5)/COUNTIF(N5:R5,"&lt;&gt;")</f>
        <v>77.663796141948467</v>
      </c>
      <c r="T5" s="65"/>
      <c r="U5" s="60"/>
      <c r="V5" s="61"/>
      <c r="W5" s="65"/>
      <c r="X5" s="60"/>
      <c r="Y5" s="61"/>
      <c r="Z5" s="65"/>
      <c r="AA5" s="60"/>
      <c r="AB5" s="66"/>
    </row>
    <row r="6" spans="1:28" s="6" customFormat="1" ht="15" customHeight="1" x14ac:dyDescent="0.25">
      <c r="A6" s="13" t="s">
        <v>216</v>
      </c>
      <c r="B6" s="7">
        <v>13</v>
      </c>
      <c r="C6" s="7" t="s">
        <v>16</v>
      </c>
      <c r="D6" s="7" t="s">
        <v>136</v>
      </c>
      <c r="E6" s="56" t="s">
        <v>17</v>
      </c>
      <c r="F6" s="8" t="s">
        <v>51</v>
      </c>
      <c r="G6" s="12">
        <v>4</v>
      </c>
      <c r="H6" s="10">
        <v>9</v>
      </c>
      <c r="I6" s="13">
        <v>0</v>
      </c>
      <c r="J6" s="13">
        <v>4</v>
      </c>
      <c r="K6" s="13">
        <v>8</v>
      </c>
      <c r="L6" s="14"/>
      <c r="M6" s="127">
        <f t="shared" ref="M6:M69" si="0">SUM(H6:L6)/COUNTIF(H6:L6,"&lt;&gt;")</f>
        <v>5.25</v>
      </c>
      <c r="N6" s="22">
        <f>('Outcome Ratings and Valuations'!$U$206/10)*H6</f>
        <v>133.13793624334022</v>
      </c>
      <c r="O6" s="23">
        <f>('Outcome Ratings and Valuations'!$U$206/10)*I6</f>
        <v>0</v>
      </c>
      <c r="P6" s="23">
        <f>('Outcome Ratings and Valuations'!$U$206/10)*J6</f>
        <v>59.172416108151211</v>
      </c>
      <c r="Q6" s="23">
        <f>('Outcome Ratings and Valuations'!$U$206/10)*K6</f>
        <v>118.34483221630242</v>
      </c>
      <c r="R6" s="24"/>
      <c r="S6" s="111">
        <f>SUM(N6:R6)/COUNTIF(N6:R6,"&lt;&gt;")</f>
        <v>77.663796141948467</v>
      </c>
      <c r="T6" s="10"/>
      <c r="U6" s="13"/>
      <c r="V6" s="14"/>
      <c r="W6" s="10"/>
      <c r="X6" s="13"/>
      <c r="Y6" s="14"/>
      <c r="Z6" s="10"/>
      <c r="AA6" s="13"/>
      <c r="AB6" s="21"/>
    </row>
    <row r="7" spans="1:28" s="6" customFormat="1" ht="15" customHeight="1" x14ac:dyDescent="0.25">
      <c r="A7" s="13" t="s">
        <v>217</v>
      </c>
      <c r="B7" s="7">
        <v>12</v>
      </c>
      <c r="C7" s="7" t="s">
        <v>16</v>
      </c>
      <c r="D7" s="7" t="s">
        <v>136</v>
      </c>
      <c r="E7" s="7" t="s">
        <v>18</v>
      </c>
      <c r="F7" s="8" t="s">
        <v>51</v>
      </c>
      <c r="G7" s="12">
        <v>4</v>
      </c>
      <c r="H7" s="10">
        <v>8</v>
      </c>
      <c r="I7" s="13">
        <v>5</v>
      </c>
      <c r="J7" s="13">
        <v>6</v>
      </c>
      <c r="K7" s="13">
        <v>8</v>
      </c>
      <c r="L7" s="14">
        <v>10</v>
      </c>
      <c r="M7" s="127">
        <f t="shared" si="0"/>
        <v>7.4</v>
      </c>
      <c r="N7" s="22">
        <f>('Outcome Ratings and Valuations'!$U$206/10)*H7</f>
        <v>118.34483221630242</v>
      </c>
      <c r="O7" s="23">
        <f>('Outcome Ratings and Valuations'!$U$206/10)*I7</f>
        <v>73.96552013518901</v>
      </c>
      <c r="P7" s="23">
        <f>('Outcome Ratings and Valuations'!$U$206/10)*J7</f>
        <v>88.758624162226823</v>
      </c>
      <c r="Q7" s="23">
        <f>('Outcome Ratings and Valuations'!$U$206/10)*K7</f>
        <v>118.34483221630242</v>
      </c>
      <c r="R7" s="24">
        <f>('Outcome Ratings and Valuations'!$U$206/10)*L7</f>
        <v>147.93104027037802</v>
      </c>
      <c r="S7" s="111">
        <f t="shared" ref="S7:S70" si="1">SUM(N7:R7)/COUNTIF(N7:R7,"&lt;&gt;")</f>
        <v>109.46896980007973</v>
      </c>
      <c r="T7" s="10" t="s">
        <v>19</v>
      </c>
      <c r="U7" s="13"/>
      <c r="V7" s="14"/>
      <c r="W7" s="13" t="s">
        <v>20</v>
      </c>
      <c r="X7" s="13"/>
      <c r="Y7" s="14"/>
      <c r="Z7" s="10" t="s">
        <v>21</v>
      </c>
      <c r="AA7" s="13"/>
      <c r="AB7" s="21"/>
    </row>
    <row r="8" spans="1:28" s="6" customFormat="1" ht="15" customHeight="1" x14ac:dyDescent="0.25">
      <c r="A8" s="13" t="s">
        <v>218</v>
      </c>
      <c r="B8" s="7">
        <v>12</v>
      </c>
      <c r="C8" s="7" t="s">
        <v>16</v>
      </c>
      <c r="D8" s="7" t="s">
        <v>136</v>
      </c>
      <c r="E8" s="7" t="s">
        <v>18</v>
      </c>
      <c r="F8" s="8" t="s">
        <v>51</v>
      </c>
      <c r="G8" s="12">
        <v>4</v>
      </c>
      <c r="H8" s="10">
        <v>8</v>
      </c>
      <c r="I8" s="13">
        <v>5</v>
      </c>
      <c r="J8" s="13">
        <v>6</v>
      </c>
      <c r="K8" s="13">
        <v>8</v>
      </c>
      <c r="L8" s="14">
        <v>10</v>
      </c>
      <c r="M8" s="127">
        <f t="shared" si="0"/>
        <v>7.4</v>
      </c>
      <c r="N8" s="22">
        <f>('Outcome Ratings and Valuations'!$U$206/10)*H8</f>
        <v>118.34483221630242</v>
      </c>
      <c r="O8" s="23">
        <f>('Outcome Ratings and Valuations'!$U$206/10)*I8</f>
        <v>73.96552013518901</v>
      </c>
      <c r="P8" s="23">
        <f>('Outcome Ratings and Valuations'!$U$206/10)*J8</f>
        <v>88.758624162226823</v>
      </c>
      <c r="Q8" s="23">
        <f>('Outcome Ratings and Valuations'!$U$206/10)*K8</f>
        <v>118.34483221630242</v>
      </c>
      <c r="R8" s="24">
        <f>('Outcome Ratings and Valuations'!$U$206/10)*L8</f>
        <v>147.93104027037802</v>
      </c>
      <c r="S8" s="111">
        <f t="shared" si="1"/>
        <v>109.46896980007973</v>
      </c>
      <c r="T8" s="10" t="s">
        <v>19</v>
      </c>
      <c r="U8" s="13"/>
      <c r="V8" s="14"/>
      <c r="W8" s="13" t="s">
        <v>20</v>
      </c>
      <c r="X8" s="13"/>
      <c r="Y8" s="14"/>
      <c r="Z8" s="10" t="s">
        <v>21</v>
      </c>
      <c r="AA8" s="13"/>
      <c r="AB8" s="21"/>
    </row>
    <row r="9" spans="1:28" s="6" customFormat="1" ht="15" customHeight="1" x14ac:dyDescent="0.25">
      <c r="A9" s="13" t="s">
        <v>219</v>
      </c>
      <c r="B9" s="7">
        <v>12</v>
      </c>
      <c r="C9" s="7" t="s">
        <v>16</v>
      </c>
      <c r="D9" s="7" t="s">
        <v>136</v>
      </c>
      <c r="E9" s="56" t="s">
        <v>17</v>
      </c>
      <c r="F9" s="8" t="s">
        <v>51</v>
      </c>
      <c r="G9" s="12">
        <v>4</v>
      </c>
      <c r="H9" s="10">
        <v>8</v>
      </c>
      <c r="I9" s="13">
        <v>7</v>
      </c>
      <c r="J9" s="13">
        <v>8</v>
      </c>
      <c r="K9" s="13">
        <v>9</v>
      </c>
      <c r="L9" s="14">
        <v>7</v>
      </c>
      <c r="M9" s="127">
        <f t="shared" si="0"/>
        <v>7.8</v>
      </c>
      <c r="N9" s="22">
        <f>('Outcome Ratings and Valuations'!$U$206/10)*H9</f>
        <v>118.34483221630242</v>
      </c>
      <c r="O9" s="23">
        <f>('Outcome Ratings and Valuations'!$U$206/10)*I9</f>
        <v>103.55172818926462</v>
      </c>
      <c r="P9" s="23">
        <f>('Outcome Ratings and Valuations'!$U$206/10)*J9</f>
        <v>118.34483221630242</v>
      </c>
      <c r="Q9" s="23">
        <f>('Outcome Ratings and Valuations'!$U$206/10)*K9</f>
        <v>133.13793624334022</v>
      </c>
      <c r="R9" s="24">
        <f>('Outcome Ratings and Valuations'!$U$206/10)*L9</f>
        <v>103.55172818926462</v>
      </c>
      <c r="S9" s="111">
        <f t="shared" si="1"/>
        <v>115.38621141089486</v>
      </c>
      <c r="T9" s="10" t="s">
        <v>22</v>
      </c>
      <c r="U9" s="13"/>
      <c r="V9" s="14"/>
      <c r="W9" s="13" t="s">
        <v>23</v>
      </c>
      <c r="X9" s="13"/>
      <c r="Y9" s="14"/>
      <c r="Z9" s="10"/>
      <c r="AA9" s="13"/>
      <c r="AB9" s="21"/>
    </row>
    <row r="10" spans="1:28" s="6" customFormat="1" ht="15" customHeight="1" x14ac:dyDescent="0.25">
      <c r="A10" s="13" t="s">
        <v>220</v>
      </c>
      <c r="B10" s="7">
        <v>12</v>
      </c>
      <c r="C10" s="7" t="s">
        <v>16</v>
      </c>
      <c r="D10" s="7" t="s">
        <v>136</v>
      </c>
      <c r="E10" s="7" t="s">
        <v>18</v>
      </c>
      <c r="F10" s="8" t="s">
        <v>51</v>
      </c>
      <c r="G10" s="12">
        <v>4</v>
      </c>
      <c r="H10" s="10">
        <v>8</v>
      </c>
      <c r="I10" s="13">
        <v>6</v>
      </c>
      <c r="J10" s="13">
        <v>8</v>
      </c>
      <c r="K10" s="13">
        <v>9</v>
      </c>
      <c r="L10" s="14">
        <v>10</v>
      </c>
      <c r="M10" s="127">
        <f t="shared" si="0"/>
        <v>8.1999999999999993</v>
      </c>
      <c r="N10" s="22">
        <f>('Outcome Ratings and Valuations'!$U$206/10)*H10</f>
        <v>118.34483221630242</v>
      </c>
      <c r="O10" s="23">
        <f>('Outcome Ratings and Valuations'!$U$206/10)*I10</f>
        <v>88.758624162226823</v>
      </c>
      <c r="P10" s="23">
        <f>('Outcome Ratings and Valuations'!$U$206/10)*J10</f>
        <v>118.34483221630242</v>
      </c>
      <c r="Q10" s="23">
        <f>('Outcome Ratings and Valuations'!$U$206/10)*K10</f>
        <v>133.13793624334022</v>
      </c>
      <c r="R10" s="24">
        <f>('Outcome Ratings and Valuations'!$U$206/10)*L10</f>
        <v>147.93104027037802</v>
      </c>
      <c r="S10" s="111">
        <f t="shared" si="1"/>
        <v>121.30345302170997</v>
      </c>
      <c r="T10" s="10" t="s">
        <v>24</v>
      </c>
      <c r="U10" s="13"/>
      <c r="V10" s="14"/>
      <c r="W10" s="13" t="s">
        <v>25</v>
      </c>
      <c r="X10" s="13"/>
      <c r="Y10" s="14"/>
      <c r="Z10" s="10" t="s">
        <v>26</v>
      </c>
      <c r="AA10" s="13"/>
      <c r="AB10" s="21"/>
    </row>
    <row r="11" spans="1:28" s="6" customFormat="1" ht="15" customHeight="1" x14ac:dyDescent="0.25">
      <c r="A11" s="13" t="s">
        <v>221</v>
      </c>
      <c r="B11" s="7">
        <v>11</v>
      </c>
      <c r="C11" s="7" t="s">
        <v>16</v>
      </c>
      <c r="D11" s="7" t="s">
        <v>136</v>
      </c>
      <c r="E11" s="56" t="s">
        <v>17</v>
      </c>
      <c r="F11" s="8" t="s">
        <v>51</v>
      </c>
      <c r="G11" s="12">
        <v>4</v>
      </c>
      <c r="H11" s="10">
        <v>10</v>
      </c>
      <c r="I11" s="13">
        <v>9</v>
      </c>
      <c r="J11" s="13">
        <v>10</v>
      </c>
      <c r="K11" s="13">
        <v>9.5</v>
      </c>
      <c r="L11" s="14">
        <v>8.5</v>
      </c>
      <c r="M11" s="127">
        <f t="shared" si="0"/>
        <v>9.4</v>
      </c>
      <c r="N11" s="22">
        <f>('Outcome Ratings and Valuations'!$U$206/10)*H11</f>
        <v>147.93104027037802</v>
      </c>
      <c r="O11" s="23">
        <f>('Outcome Ratings and Valuations'!$U$206/10)*I11</f>
        <v>133.13793624334022</v>
      </c>
      <c r="P11" s="23">
        <f>('Outcome Ratings and Valuations'!$U$206/10)*J11</f>
        <v>147.93104027037802</v>
      </c>
      <c r="Q11" s="23">
        <f>('Outcome Ratings and Valuations'!$U$206/10)*K11</f>
        <v>140.53448825685913</v>
      </c>
      <c r="R11" s="24">
        <f>('Outcome Ratings and Valuations'!$U$206/10)*L11</f>
        <v>125.74138422982132</v>
      </c>
      <c r="S11" s="111">
        <f t="shared" si="1"/>
        <v>139.05517785415535</v>
      </c>
      <c r="T11" s="10" t="s">
        <v>24</v>
      </c>
      <c r="U11" s="13"/>
      <c r="V11" s="14"/>
      <c r="W11" s="13" t="s">
        <v>27</v>
      </c>
      <c r="X11" s="13"/>
      <c r="Y11" s="14"/>
      <c r="Z11" s="10" t="s">
        <v>28</v>
      </c>
      <c r="AA11" s="13"/>
      <c r="AB11" s="21"/>
    </row>
    <row r="12" spans="1:28" s="6" customFormat="1" ht="15" customHeight="1" x14ac:dyDescent="0.25">
      <c r="A12" s="13" t="s">
        <v>222</v>
      </c>
      <c r="B12" s="7">
        <v>11</v>
      </c>
      <c r="C12" s="7" t="s">
        <v>16</v>
      </c>
      <c r="D12" s="7" t="s">
        <v>136</v>
      </c>
      <c r="E12" s="56" t="s">
        <v>17</v>
      </c>
      <c r="F12" s="8" t="s">
        <v>51</v>
      </c>
      <c r="G12" s="12">
        <v>2</v>
      </c>
      <c r="H12" s="10">
        <v>10</v>
      </c>
      <c r="I12" s="13">
        <v>3</v>
      </c>
      <c r="J12" s="13">
        <v>10</v>
      </c>
      <c r="K12" s="13">
        <v>10</v>
      </c>
      <c r="L12" s="14">
        <v>9</v>
      </c>
      <c r="M12" s="127">
        <f t="shared" si="0"/>
        <v>8.4</v>
      </c>
      <c r="N12" s="22">
        <f>('Outcome Ratings and Valuations'!$U$206/10)*H12</f>
        <v>147.93104027037802</v>
      </c>
      <c r="O12" s="23">
        <f>('Outcome Ratings and Valuations'!$U$206/10)*I12</f>
        <v>44.379312081113412</v>
      </c>
      <c r="P12" s="23">
        <f>('Outcome Ratings and Valuations'!$U$206/10)*J12</f>
        <v>147.93104027037802</v>
      </c>
      <c r="Q12" s="23">
        <f>('Outcome Ratings and Valuations'!$U$206/10)*K12</f>
        <v>147.93104027037802</v>
      </c>
      <c r="R12" s="24">
        <f>('Outcome Ratings and Valuations'!$U$206/10)*L12</f>
        <v>133.13793624334022</v>
      </c>
      <c r="S12" s="111">
        <f t="shared" si="1"/>
        <v>124.26207382711755</v>
      </c>
      <c r="T12" s="10" t="s">
        <v>24</v>
      </c>
      <c r="U12" s="13"/>
      <c r="V12" s="14"/>
      <c r="W12" s="13" t="s">
        <v>29</v>
      </c>
      <c r="X12" s="13"/>
      <c r="Y12" s="14"/>
      <c r="Z12" s="10" t="s">
        <v>30</v>
      </c>
      <c r="AA12" s="13"/>
      <c r="AB12" s="21"/>
    </row>
    <row r="13" spans="1:28" s="6" customFormat="1" ht="15" customHeight="1" x14ac:dyDescent="0.25">
      <c r="A13" s="13" t="s">
        <v>223</v>
      </c>
      <c r="B13" s="7">
        <v>12</v>
      </c>
      <c r="C13" s="7" t="s">
        <v>16</v>
      </c>
      <c r="D13" s="7" t="s">
        <v>136</v>
      </c>
      <c r="E13" s="56" t="s">
        <v>17</v>
      </c>
      <c r="F13" s="8" t="s">
        <v>51</v>
      </c>
      <c r="G13" s="12">
        <v>2</v>
      </c>
      <c r="H13" s="10">
        <v>9</v>
      </c>
      <c r="I13" s="13">
        <v>7</v>
      </c>
      <c r="J13" s="13">
        <v>9</v>
      </c>
      <c r="K13" s="13">
        <v>3</v>
      </c>
      <c r="L13" s="14">
        <v>9</v>
      </c>
      <c r="M13" s="127">
        <f t="shared" si="0"/>
        <v>7.4</v>
      </c>
      <c r="N13" s="22">
        <f>('Outcome Ratings and Valuations'!$U$206/10)*H13</f>
        <v>133.13793624334022</v>
      </c>
      <c r="O13" s="23">
        <f>('Outcome Ratings and Valuations'!$U$206/10)*I13</f>
        <v>103.55172818926462</v>
      </c>
      <c r="P13" s="23">
        <f>('Outcome Ratings and Valuations'!$U$206/10)*J13</f>
        <v>133.13793624334022</v>
      </c>
      <c r="Q13" s="23">
        <f>('Outcome Ratings and Valuations'!$U$206/10)*K13</f>
        <v>44.379312081113412</v>
      </c>
      <c r="R13" s="24">
        <f>('Outcome Ratings and Valuations'!$U$206/10)*L13</f>
        <v>133.13793624334022</v>
      </c>
      <c r="S13" s="111">
        <f t="shared" si="1"/>
        <v>109.46896980007973</v>
      </c>
      <c r="T13" s="10" t="s">
        <v>31</v>
      </c>
      <c r="U13" s="13"/>
      <c r="V13" s="14"/>
      <c r="W13" s="10"/>
      <c r="X13" s="13"/>
      <c r="Y13" s="14"/>
      <c r="Z13" s="10"/>
      <c r="AA13" s="13"/>
      <c r="AB13" s="21"/>
    </row>
    <row r="14" spans="1:28" s="6" customFormat="1" ht="15" customHeight="1" x14ac:dyDescent="0.25">
      <c r="A14" s="13" t="s">
        <v>224</v>
      </c>
      <c r="B14" s="7">
        <v>12</v>
      </c>
      <c r="C14" s="7" t="s">
        <v>16</v>
      </c>
      <c r="D14" s="7" t="s">
        <v>136</v>
      </c>
      <c r="E14" s="56" t="s">
        <v>17</v>
      </c>
      <c r="F14" s="8" t="s">
        <v>51</v>
      </c>
      <c r="G14" s="12">
        <v>2</v>
      </c>
      <c r="H14" s="10">
        <v>9</v>
      </c>
      <c r="I14" s="13">
        <v>8</v>
      </c>
      <c r="J14" s="13">
        <v>7</v>
      </c>
      <c r="K14" s="13">
        <v>10</v>
      </c>
      <c r="L14" s="14">
        <v>10</v>
      </c>
      <c r="M14" s="127">
        <f t="shared" si="0"/>
        <v>8.8000000000000007</v>
      </c>
      <c r="N14" s="22">
        <f>('Outcome Ratings and Valuations'!$U$206/10)*H14</f>
        <v>133.13793624334022</v>
      </c>
      <c r="O14" s="23">
        <f>('Outcome Ratings and Valuations'!$U$206/10)*I14</f>
        <v>118.34483221630242</v>
      </c>
      <c r="P14" s="23">
        <f>('Outcome Ratings and Valuations'!$U$206/10)*J14</f>
        <v>103.55172818926462</v>
      </c>
      <c r="Q14" s="23">
        <f>('Outcome Ratings and Valuations'!$U$206/10)*K14</f>
        <v>147.93104027037802</v>
      </c>
      <c r="R14" s="24">
        <f>('Outcome Ratings and Valuations'!$U$206/10)*L14</f>
        <v>147.93104027037802</v>
      </c>
      <c r="S14" s="111">
        <f t="shared" si="1"/>
        <v>130.17931543793267</v>
      </c>
      <c r="T14" s="10" t="s">
        <v>142</v>
      </c>
      <c r="U14" s="13">
        <v>10</v>
      </c>
      <c r="V14" s="25">
        <f>('Outcome Ratings and Valuations'!$U$206/10)*U14</f>
        <v>147.93104027037802</v>
      </c>
      <c r="W14" s="13" t="s">
        <v>33</v>
      </c>
      <c r="X14" s="13">
        <v>10</v>
      </c>
      <c r="Y14" s="25">
        <f>('Outcome Ratings and Valuations'!$U$206/10)*X14</f>
        <v>147.93104027037802</v>
      </c>
      <c r="Z14" s="10" t="s">
        <v>34</v>
      </c>
      <c r="AA14" s="13">
        <v>10</v>
      </c>
      <c r="AB14" s="26">
        <f>('Outcome Ratings and Valuations'!$U$206/10)*AA14</f>
        <v>147.93104027037802</v>
      </c>
    </row>
    <row r="15" spans="1:28" s="6" customFormat="1" ht="15" customHeight="1" x14ac:dyDescent="0.25">
      <c r="A15" s="13" t="s">
        <v>225</v>
      </c>
      <c r="B15" s="7">
        <v>11</v>
      </c>
      <c r="C15" s="7" t="s">
        <v>16</v>
      </c>
      <c r="D15" s="7" t="s">
        <v>136</v>
      </c>
      <c r="E15" s="56" t="s">
        <v>17</v>
      </c>
      <c r="F15" s="8" t="s">
        <v>51</v>
      </c>
      <c r="G15" s="12">
        <v>2</v>
      </c>
      <c r="H15" s="10">
        <v>9</v>
      </c>
      <c r="I15" s="13">
        <v>5</v>
      </c>
      <c r="J15" s="13">
        <v>6</v>
      </c>
      <c r="K15" s="13">
        <v>5</v>
      </c>
      <c r="L15" s="14"/>
      <c r="M15" s="127">
        <f t="shared" si="0"/>
        <v>6.25</v>
      </c>
      <c r="N15" s="22">
        <f>('Outcome Ratings and Valuations'!$U$206/10)*H15</f>
        <v>133.13793624334022</v>
      </c>
      <c r="O15" s="23">
        <f>('Outcome Ratings and Valuations'!$U$206/10)*I15</f>
        <v>73.96552013518901</v>
      </c>
      <c r="P15" s="23">
        <f>('Outcome Ratings and Valuations'!$U$206/10)*J15</f>
        <v>88.758624162226823</v>
      </c>
      <c r="Q15" s="23">
        <f>('Outcome Ratings and Valuations'!$U$206/10)*K15</f>
        <v>73.96552013518901</v>
      </c>
      <c r="R15" s="24"/>
      <c r="S15" s="111">
        <f t="shared" si="1"/>
        <v>92.45690016898628</v>
      </c>
      <c r="T15" s="10"/>
      <c r="U15" s="13"/>
      <c r="V15" s="14"/>
      <c r="W15" s="10"/>
      <c r="X15" s="13"/>
      <c r="Y15" s="14"/>
      <c r="Z15" s="10"/>
      <c r="AA15" s="13"/>
      <c r="AB15" s="21"/>
    </row>
    <row r="16" spans="1:28" s="6" customFormat="1" ht="15" customHeight="1" x14ac:dyDescent="0.25">
      <c r="A16" s="13" t="s">
        <v>226</v>
      </c>
      <c r="B16" s="7">
        <v>12</v>
      </c>
      <c r="C16" s="7" t="s">
        <v>16</v>
      </c>
      <c r="D16" s="7" t="s">
        <v>136</v>
      </c>
      <c r="E16" s="56" t="s">
        <v>17</v>
      </c>
      <c r="F16" s="8" t="s">
        <v>51</v>
      </c>
      <c r="G16" s="12">
        <v>1</v>
      </c>
      <c r="H16" s="10">
        <v>8</v>
      </c>
      <c r="I16" s="13">
        <v>5</v>
      </c>
      <c r="J16" s="13">
        <v>8.5</v>
      </c>
      <c r="K16" s="13">
        <v>6</v>
      </c>
      <c r="L16" s="14">
        <v>9</v>
      </c>
      <c r="M16" s="127">
        <f t="shared" si="0"/>
        <v>7.3</v>
      </c>
      <c r="N16" s="22">
        <f>('Outcome Ratings and Valuations'!$U$206/10)*H16</f>
        <v>118.34483221630242</v>
      </c>
      <c r="O16" s="23">
        <f>('Outcome Ratings and Valuations'!$U$206/10)*I16</f>
        <v>73.96552013518901</v>
      </c>
      <c r="P16" s="23">
        <f>('Outcome Ratings and Valuations'!$U$206/10)*J16</f>
        <v>125.74138422982132</v>
      </c>
      <c r="Q16" s="23">
        <f>('Outcome Ratings and Valuations'!$U$206/10)*K16</f>
        <v>88.758624162226823</v>
      </c>
      <c r="R16" s="24">
        <f>('Outcome Ratings and Valuations'!$U$206/10)*L16</f>
        <v>133.13793624334022</v>
      </c>
      <c r="S16" s="111">
        <f t="shared" si="1"/>
        <v>107.98965939737596</v>
      </c>
      <c r="T16" s="10"/>
      <c r="U16" s="13"/>
      <c r="V16" s="14"/>
      <c r="W16" s="10"/>
      <c r="X16" s="13"/>
      <c r="Y16" s="14"/>
      <c r="Z16" s="10"/>
      <c r="AA16" s="13"/>
      <c r="AB16" s="21"/>
    </row>
    <row r="17" spans="1:28" s="6" customFormat="1" ht="15" customHeight="1" x14ac:dyDescent="0.25">
      <c r="A17" s="13" t="s">
        <v>227</v>
      </c>
      <c r="B17" s="7">
        <v>11</v>
      </c>
      <c r="C17" s="7" t="s">
        <v>16</v>
      </c>
      <c r="D17" s="7" t="s">
        <v>136</v>
      </c>
      <c r="E17" s="7" t="s">
        <v>18</v>
      </c>
      <c r="F17" s="8" t="s">
        <v>51</v>
      </c>
      <c r="G17" s="12">
        <v>1</v>
      </c>
      <c r="H17" s="10">
        <v>9</v>
      </c>
      <c r="I17" s="13">
        <v>6</v>
      </c>
      <c r="J17" s="13">
        <v>4</v>
      </c>
      <c r="K17" s="13">
        <v>3</v>
      </c>
      <c r="L17" s="14">
        <v>3</v>
      </c>
      <c r="M17" s="127">
        <f t="shared" si="0"/>
        <v>5</v>
      </c>
      <c r="N17" s="22">
        <f>('Outcome Ratings and Valuations'!$U$206/10)*H17</f>
        <v>133.13793624334022</v>
      </c>
      <c r="O17" s="23">
        <f>('Outcome Ratings and Valuations'!$U$206/10)*I17</f>
        <v>88.758624162226823</v>
      </c>
      <c r="P17" s="23">
        <f>('Outcome Ratings and Valuations'!$U$206/10)*J17</f>
        <v>59.172416108151211</v>
      </c>
      <c r="Q17" s="23">
        <f>('Outcome Ratings and Valuations'!$U$206/10)*K17</f>
        <v>44.379312081113412</v>
      </c>
      <c r="R17" s="24">
        <f>('Outcome Ratings and Valuations'!$U$206/10)*L17</f>
        <v>44.379312081113412</v>
      </c>
      <c r="S17" s="111">
        <f t="shared" si="1"/>
        <v>73.965520135189024</v>
      </c>
      <c r="T17" s="10" t="s">
        <v>35</v>
      </c>
      <c r="U17" s="13"/>
      <c r="V17" s="14"/>
      <c r="W17" s="13" t="s">
        <v>36</v>
      </c>
      <c r="X17" s="13"/>
      <c r="Y17" s="14"/>
      <c r="Z17" s="10" t="s">
        <v>37</v>
      </c>
      <c r="AA17" s="13"/>
      <c r="AB17" s="21"/>
    </row>
    <row r="18" spans="1:28" s="6" customFormat="1" ht="15" customHeight="1" x14ac:dyDescent="0.25">
      <c r="A18" s="13" t="s">
        <v>228</v>
      </c>
      <c r="B18" s="7">
        <v>11</v>
      </c>
      <c r="C18" s="7" t="s">
        <v>16</v>
      </c>
      <c r="D18" s="7" t="s">
        <v>136</v>
      </c>
      <c r="E18" s="7" t="s">
        <v>18</v>
      </c>
      <c r="F18" s="8" t="s">
        <v>51</v>
      </c>
      <c r="G18" s="12">
        <v>1</v>
      </c>
      <c r="H18" s="10">
        <v>10</v>
      </c>
      <c r="I18" s="13">
        <v>6</v>
      </c>
      <c r="J18" s="13">
        <v>7</v>
      </c>
      <c r="K18" s="13">
        <v>4</v>
      </c>
      <c r="L18" s="14">
        <v>2</v>
      </c>
      <c r="M18" s="127">
        <f t="shared" si="0"/>
        <v>5.8</v>
      </c>
      <c r="N18" s="22">
        <f>('Outcome Ratings and Valuations'!$U$206/10)*H18</f>
        <v>147.93104027037802</v>
      </c>
      <c r="O18" s="23">
        <f>('Outcome Ratings and Valuations'!$U$206/10)*I18</f>
        <v>88.758624162226823</v>
      </c>
      <c r="P18" s="23">
        <f>('Outcome Ratings and Valuations'!$U$206/10)*J18</f>
        <v>103.55172818926462</v>
      </c>
      <c r="Q18" s="23">
        <f>('Outcome Ratings and Valuations'!$U$206/10)*K18</f>
        <v>59.172416108151211</v>
      </c>
      <c r="R18" s="24">
        <f>('Outcome Ratings and Valuations'!$U$206/10)*L18</f>
        <v>29.586208054075605</v>
      </c>
      <c r="S18" s="111">
        <f t="shared" si="1"/>
        <v>85.800003356819246</v>
      </c>
      <c r="T18" s="10" t="s">
        <v>38</v>
      </c>
      <c r="U18" s="13"/>
      <c r="V18" s="14"/>
      <c r="W18" s="13" t="s">
        <v>39</v>
      </c>
      <c r="X18" s="13"/>
      <c r="Y18" s="14"/>
      <c r="Z18" s="10" t="s">
        <v>37</v>
      </c>
      <c r="AA18" s="13"/>
      <c r="AB18" s="21"/>
    </row>
    <row r="19" spans="1:28" s="6" customFormat="1" ht="15" customHeight="1" x14ac:dyDescent="0.25">
      <c r="A19" s="13" t="s">
        <v>229</v>
      </c>
      <c r="B19" s="7">
        <v>11</v>
      </c>
      <c r="C19" s="7" t="s">
        <v>16</v>
      </c>
      <c r="D19" s="7" t="s">
        <v>136</v>
      </c>
      <c r="E19" s="56" t="s">
        <v>17</v>
      </c>
      <c r="F19" s="8" t="s">
        <v>51</v>
      </c>
      <c r="G19" s="12">
        <v>3</v>
      </c>
      <c r="H19" s="10">
        <v>4</v>
      </c>
      <c r="I19" s="13">
        <v>9</v>
      </c>
      <c r="J19" s="13">
        <v>10</v>
      </c>
      <c r="K19" s="13">
        <v>4</v>
      </c>
      <c r="L19" s="14">
        <v>1</v>
      </c>
      <c r="M19" s="127">
        <f t="shared" si="0"/>
        <v>5.6</v>
      </c>
      <c r="N19" s="22">
        <f>('Outcome Ratings and Valuations'!$U$206/10)*H19</f>
        <v>59.172416108151211</v>
      </c>
      <c r="O19" s="23">
        <f>('Outcome Ratings and Valuations'!$U$206/10)*I19</f>
        <v>133.13793624334022</v>
      </c>
      <c r="P19" s="23">
        <f>('Outcome Ratings and Valuations'!$U$206/10)*J19</f>
        <v>147.93104027037802</v>
      </c>
      <c r="Q19" s="23">
        <f>('Outcome Ratings and Valuations'!$U$206/10)*K19</f>
        <v>59.172416108151211</v>
      </c>
      <c r="R19" s="24">
        <f>('Outcome Ratings and Valuations'!$U$206/10)*L19</f>
        <v>14.793104027037803</v>
      </c>
      <c r="S19" s="111">
        <f t="shared" si="1"/>
        <v>82.841382551411684</v>
      </c>
      <c r="T19" s="10" t="s">
        <v>40</v>
      </c>
      <c r="U19" s="13"/>
      <c r="V19" s="14"/>
      <c r="W19" s="10"/>
      <c r="X19" s="13"/>
      <c r="Y19" s="14"/>
      <c r="Z19" s="10"/>
      <c r="AA19" s="13"/>
      <c r="AB19" s="21"/>
    </row>
    <row r="20" spans="1:28" s="6" customFormat="1" ht="15" customHeight="1" x14ac:dyDescent="0.25">
      <c r="A20" s="13" t="s">
        <v>230</v>
      </c>
      <c r="B20" s="7">
        <v>12</v>
      </c>
      <c r="C20" s="7" t="s">
        <v>16</v>
      </c>
      <c r="D20" s="7" t="s">
        <v>136</v>
      </c>
      <c r="E20" s="7" t="s">
        <v>18</v>
      </c>
      <c r="F20" s="8" t="s">
        <v>51</v>
      </c>
      <c r="G20" s="12">
        <v>3</v>
      </c>
      <c r="H20" s="10">
        <v>6</v>
      </c>
      <c r="I20" s="13">
        <v>8</v>
      </c>
      <c r="J20" s="13">
        <v>10</v>
      </c>
      <c r="K20" s="13">
        <v>10</v>
      </c>
      <c r="L20" s="14">
        <v>9</v>
      </c>
      <c r="M20" s="127">
        <f t="shared" si="0"/>
        <v>8.6</v>
      </c>
      <c r="N20" s="22">
        <f>('Outcome Ratings and Valuations'!$U$206/10)*H20</f>
        <v>88.758624162226823</v>
      </c>
      <c r="O20" s="23">
        <f>('Outcome Ratings and Valuations'!$U$206/10)*I20</f>
        <v>118.34483221630242</v>
      </c>
      <c r="P20" s="23">
        <f>('Outcome Ratings and Valuations'!$U$206/10)*J20</f>
        <v>147.93104027037802</v>
      </c>
      <c r="Q20" s="23">
        <f>('Outcome Ratings and Valuations'!$U$206/10)*K20</f>
        <v>147.93104027037802</v>
      </c>
      <c r="R20" s="24">
        <f>('Outcome Ratings and Valuations'!$U$206/10)*L20</f>
        <v>133.13793624334022</v>
      </c>
      <c r="S20" s="111">
        <f t="shared" si="1"/>
        <v>127.2206946325251</v>
      </c>
      <c r="T20" s="10" t="s">
        <v>41</v>
      </c>
      <c r="U20" s="13"/>
      <c r="V20" s="14"/>
      <c r="W20" s="13" t="s">
        <v>42</v>
      </c>
      <c r="X20" s="13"/>
      <c r="Y20" s="14"/>
      <c r="Z20" s="10" t="s">
        <v>43</v>
      </c>
      <c r="AA20" s="13"/>
      <c r="AB20" s="21"/>
    </row>
    <row r="21" spans="1:28" s="6" customFormat="1" ht="15" customHeight="1" x14ac:dyDescent="0.25">
      <c r="A21" s="13" t="s">
        <v>231</v>
      </c>
      <c r="B21" s="7">
        <v>11</v>
      </c>
      <c r="C21" s="7" t="s">
        <v>16</v>
      </c>
      <c r="D21" s="7" t="s">
        <v>136</v>
      </c>
      <c r="E21" s="7" t="s">
        <v>18</v>
      </c>
      <c r="F21" s="8" t="s">
        <v>51</v>
      </c>
      <c r="G21" s="12">
        <v>3</v>
      </c>
      <c r="H21" s="10">
        <v>7</v>
      </c>
      <c r="I21" s="13">
        <v>6</v>
      </c>
      <c r="J21" s="13">
        <v>9</v>
      </c>
      <c r="K21" s="13">
        <v>10</v>
      </c>
      <c r="L21" s="14">
        <v>10</v>
      </c>
      <c r="M21" s="127">
        <f t="shared" si="0"/>
        <v>8.4</v>
      </c>
      <c r="N21" s="22">
        <f>('Outcome Ratings and Valuations'!$U$206/10)*H21</f>
        <v>103.55172818926462</v>
      </c>
      <c r="O21" s="23">
        <f>('Outcome Ratings and Valuations'!$U$206/10)*I21</f>
        <v>88.758624162226823</v>
      </c>
      <c r="P21" s="23">
        <f>('Outcome Ratings and Valuations'!$U$206/10)*J21</f>
        <v>133.13793624334022</v>
      </c>
      <c r="Q21" s="23">
        <f>('Outcome Ratings and Valuations'!$U$206/10)*K21</f>
        <v>147.93104027037802</v>
      </c>
      <c r="R21" s="24">
        <f>('Outcome Ratings and Valuations'!$U$206/10)*L21</f>
        <v>147.93104027037802</v>
      </c>
      <c r="S21" s="111">
        <f t="shared" si="1"/>
        <v>124.26207382711755</v>
      </c>
      <c r="T21" s="10" t="s">
        <v>44</v>
      </c>
      <c r="U21" s="13">
        <v>10</v>
      </c>
      <c r="V21" s="25">
        <f>('Outcome Ratings and Valuations'!$U$206/10)*U21</f>
        <v>147.93104027037802</v>
      </c>
      <c r="W21" s="10"/>
      <c r="X21" s="13"/>
      <c r="Y21" s="14"/>
      <c r="Z21" s="10"/>
      <c r="AA21" s="13"/>
      <c r="AB21" s="21"/>
    </row>
    <row r="22" spans="1:28" s="6" customFormat="1" ht="15" customHeight="1" x14ac:dyDescent="0.25">
      <c r="A22" s="13" t="s">
        <v>232</v>
      </c>
      <c r="B22" s="7">
        <v>11</v>
      </c>
      <c r="C22" s="7" t="s">
        <v>16</v>
      </c>
      <c r="D22" s="7" t="s">
        <v>136</v>
      </c>
      <c r="E22" s="7" t="s">
        <v>18</v>
      </c>
      <c r="F22" s="8" t="s">
        <v>51</v>
      </c>
      <c r="G22" s="12">
        <v>3</v>
      </c>
      <c r="H22" s="10">
        <v>9</v>
      </c>
      <c r="I22" s="13">
        <v>9</v>
      </c>
      <c r="J22" s="13">
        <v>3</v>
      </c>
      <c r="K22" s="13">
        <v>10</v>
      </c>
      <c r="L22" s="14">
        <v>0</v>
      </c>
      <c r="M22" s="127">
        <f t="shared" si="0"/>
        <v>6.2</v>
      </c>
      <c r="N22" s="22">
        <f>('Outcome Ratings and Valuations'!$U$206/10)*H22</f>
        <v>133.13793624334022</v>
      </c>
      <c r="O22" s="23">
        <f>('Outcome Ratings and Valuations'!$U$206/10)*I22</f>
        <v>133.13793624334022</v>
      </c>
      <c r="P22" s="23">
        <f>('Outcome Ratings and Valuations'!$U$206/10)*J22</f>
        <v>44.379312081113412</v>
      </c>
      <c r="Q22" s="23">
        <f>('Outcome Ratings and Valuations'!$U$206/10)*K22</f>
        <v>147.93104027037802</v>
      </c>
      <c r="R22" s="24">
        <f>('Outcome Ratings and Valuations'!$U$206/10)*L22</f>
        <v>0</v>
      </c>
      <c r="S22" s="111">
        <f t="shared" si="1"/>
        <v>91.717244967634386</v>
      </c>
      <c r="T22" s="10" t="s">
        <v>45</v>
      </c>
      <c r="U22" s="13">
        <v>10</v>
      </c>
      <c r="V22" s="25">
        <f>('Outcome Ratings and Valuations'!$U$206/10)*U22</f>
        <v>147.93104027037802</v>
      </c>
      <c r="W22" s="10" t="s">
        <v>46</v>
      </c>
      <c r="X22" s="13">
        <v>10</v>
      </c>
      <c r="Y22" s="25">
        <f>('Outcome Ratings and Valuations'!$U$206/10)*X22</f>
        <v>147.93104027037802</v>
      </c>
      <c r="Z22" s="10" t="s">
        <v>47</v>
      </c>
      <c r="AA22" s="13">
        <v>9</v>
      </c>
      <c r="AB22" s="26">
        <f>('Outcome Ratings and Valuations'!$U$206/10)*AA22</f>
        <v>133.13793624334022</v>
      </c>
    </row>
    <row r="23" spans="1:28" s="6" customFormat="1" ht="15" customHeight="1" x14ac:dyDescent="0.25">
      <c r="A23" s="13" t="s">
        <v>233</v>
      </c>
      <c r="B23" s="7">
        <v>12</v>
      </c>
      <c r="C23" s="7" t="s">
        <v>16</v>
      </c>
      <c r="D23" s="7" t="s">
        <v>136</v>
      </c>
      <c r="E23" s="56" t="s">
        <v>17</v>
      </c>
      <c r="F23" s="8" t="s">
        <v>51</v>
      </c>
      <c r="G23" s="12">
        <v>3</v>
      </c>
      <c r="H23" s="10">
        <v>10</v>
      </c>
      <c r="I23" s="13">
        <v>9</v>
      </c>
      <c r="J23" s="13">
        <v>8</v>
      </c>
      <c r="K23" s="13">
        <v>7</v>
      </c>
      <c r="L23" s="14">
        <v>9</v>
      </c>
      <c r="M23" s="127">
        <f t="shared" si="0"/>
        <v>8.6</v>
      </c>
      <c r="N23" s="22">
        <f>('Outcome Ratings and Valuations'!$U$206/10)*H23</f>
        <v>147.93104027037802</v>
      </c>
      <c r="O23" s="23">
        <f>('Outcome Ratings and Valuations'!$U$206/10)*I23</f>
        <v>133.13793624334022</v>
      </c>
      <c r="P23" s="23">
        <f>('Outcome Ratings and Valuations'!$U$206/10)*J23</f>
        <v>118.34483221630242</v>
      </c>
      <c r="Q23" s="23">
        <f>('Outcome Ratings and Valuations'!$U$206/10)*K23</f>
        <v>103.55172818926462</v>
      </c>
      <c r="R23" s="24">
        <f>('Outcome Ratings and Valuations'!$U$206/10)*L23</f>
        <v>133.13793624334022</v>
      </c>
      <c r="S23" s="111">
        <f t="shared" si="1"/>
        <v>127.2206946325251</v>
      </c>
      <c r="T23" s="10"/>
      <c r="U23" s="13"/>
      <c r="V23" s="14"/>
      <c r="W23" s="10"/>
      <c r="X23" s="13"/>
      <c r="Y23" s="14"/>
      <c r="Z23" s="10"/>
      <c r="AA23" s="13"/>
      <c r="AB23" s="21"/>
    </row>
    <row r="24" spans="1:28" s="6" customFormat="1" ht="15" customHeight="1" x14ac:dyDescent="0.25">
      <c r="A24" s="13" t="s">
        <v>234</v>
      </c>
      <c r="B24" s="7">
        <v>11</v>
      </c>
      <c r="C24" s="7" t="s">
        <v>16</v>
      </c>
      <c r="D24" s="7" t="s">
        <v>136</v>
      </c>
      <c r="E24" s="7" t="s">
        <v>18</v>
      </c>
      <c r="F24" s="8" t="s">
        <v>51</v>
      </c>
      <c r="G24" s="12">
        <v>1</v>
      </c>
      <c r="H24" s="10">
        <v>7</v>
      </c>
      <c r="I24" s="13">
        <v>6</v>
      </c>
      <c r="J24" s="13">
        <v>4</v>
      </c>
      <c r="K24" s="13">
        <v>5</v>
      </c>
      <c r="L24" s="14">
        <v>6</v>
      </c>
      <c r="M24" s="127">
        <f t="shared" si="0"/>
        <v>5.6</v>
      </c>
      <c r="N24" s="22">
        <f>('Outcome Ratings and Valuations'!$U$206/10)*H24</f>
        <v>103.55172818926462</v>
      </c>
      <c r="O24" s="23">
        <f>('Outcome Ratings and Valuations'!$U$206/10)*I24</f>
        <v>88.758624162226823</v>
      </c>
      <c r="P24" s="23">
        <f>('Outcome Ratings and Valuations'!$U$206/10)*J24</f>
        <v>59.172416108151211</v>
      </c>
      <c r="Q24" s="23">
        <f>('Outcome Ratings and Valuations'!$U$206/10)*K24</f>
        <v>73.96552013518901</v>
      </c>
      <c r="R24" s="24">
        <f>('Outcome Ratings and Valuations'!$U$206/10)*L24</f>
        <v>88.758624162226823</v>
      </c>
      <c r="S24" s="111">
        <f t="shared" si="1"/>
        <v>82.841382551411698</v>
      </c>
      <c r="T24" s="10" t="s">
        <v>47</v>
      </c>
      <c r="U24" s="13"/>
      <c r="V24" s="14"/>
      <c r="W24" s="13" t="s">
        <v>48</v>
      </c>
      <c r="X24" s="13"/>
      <c r="Y24" s="14"/>
      <c r="Z24" s="10" t="s">
        <v>49</v>
      </c>
      <c r="AA24" s="13"/>
      <c r="AB24" s="21"/>
    </row>
    <row r="25" spans="1:28" s="6" customFormat="1" ht="15" customHeight="1" x14ac:dyDescent="0.25">
      <c r="A25" s="13" t="s">
        <v>235</v>
      </c>
      <c r="B25" s="7">
        <v>12</v>
      </c>
      <c r="C25" s="7" t="s">
        <v>16</v>
      </c>
      <c r="D25" s="7" t="s">
        <v>136</v>
      </c>
      <c r="E25" s="56" t="s">
        <v>17</v>
      </c>
      <c r="F25" s="8" t="s">
        <v>51</v>
      </c>
      <c r="G25" s="12">
        <v>2</v>
      </c>
      <c r="H25" s="10">
        <v>9</v>
      </c>
      <c r="I25" s="13">
        <v>8</v>
      </c>
      <c r="J25" s="13">
        <v>7</v>
      </c>
      <c r="K25" s="13">
        <v>9</v>
      </c>
      <c r="L25" s="14">
        <v>7</v>
      </c>
      <c r="M25" s="127">
        <f t="shared" si="0"/>
        <v>8</v>
      </c>
      <c r="N25" s="22">
        <f>('Outcome Ratings and Valuations'!$U$206/10)*H25</f>
        <v>133.13793624334022</v>
      </c>
      <c r="O25" s="23">
        <f>('Outcome Ratings and Valuations'!$U$206/10)*I25</f>
        <v>118.34483221630242</v>
      </c>
      <c r="P25" s="23">
        <f>('Outcome Ratings and Valuations'!$U$206/10)*J25</f>
        <v>103.55172818926462</v>
      </c>
      <c r="Q25" s="23">
        <f>('Outcome Ratings and Valuations'!$U$206/10)*K25</f>
        <v>133.13793624334022</v>
      </c>
      <c r="R25" s="24">
        <f>('Outcome Ratings and Valuations'!$U$206/10)*L25</f>
        <v>103.55172818926462</v>
      </c>
      <c r="S25" s="111">
        <f t="shared" si="1"/>
        <v>118.34483221630244</v>
      </c>
      <c r="T25" s="10" t="s">
        <v>50</v>
      </c>
      <c r="U25" s="13"/>
      <c r="V25" s="14"/>
      <c r="W25" s="13"/>
      <c r="X25" s="13"/>
      <c r="Y25" s="14"/>
      <c r="Z25" s="10"/>
      <c r="AA25" s="13"/>
      <c r="AB25" s="21"/>
    </row>
    <row r="26" spans="1:28" s="6" customFormat="1" ht="15" customHeight="1" x14ac:dyDescent="0.25">
      <c r="A26" s="13" t="s">
        <v>236</v>
      </c>
      <c r="B26" s="7">
        <v>12</v>
      </c>
      <c r="C26" s="7" t="s">
        <v>16</v>
      </c>
      <c r="D26" s="7" t="s">
        <v>136</v>
      </c>
      <c r="E26" s="7" t="s">
        <v>18</v>
      </c>
      <c r="F26" s="8" t="s">
        <v>51</v>
      </c>
      <c r="G26" s="12">
        <v>4</v>
      </c>
      <c r="H26" s="10">
        <v>8</v>
      </c>
      <c r="I26" s="13">
        <v>6</v>
      </c>
      <c r="J26" s="13">
        <v>8</v>
      </c>
      <c r="K26" s="13">
        <v>9</v>
      </c>
      <c r="L26" s="14">
        <v>10</v>
      </c>
      <c r="M26" s="127">
        <f t="shared" si="0"/>
        <v>8.1999999999999993</v>
      </c>
      <c r="N26" s="22">
        <f>('Outcome Ratings and Valuations'!$U$206/10)*H26</f>
        <v>118.34483221630242</v>
      </c>
      <c r="O26" s="23">
        <f>('Outcome Ratings and Valuations'!$U$206/10)*I26</f>
        <v>88.758624162226823</v>
      </c>
      <c r="P26" s="23">
        <f>('Outcome Ratings and Valuations'!$U$206/10)*J26</f>
        <v>118.34483221630242</v>
      </c>
      <c r="Q26" s="23">
        <f>('Outcome Ratings and Valuations'!$U$206/10)*K26</f>
        <v>133.13793624334022</v>
      </c>
      <c r="R26" s="24">
        <f>('Outcome Ratings and Valuations'!$U$206/10)*L26</f>
        <v>147.93104027037802</v>
      </c>
      <c r="S26" s="111">
        <f t="shared" si="1"/>
        <v>121.30345302170997</v>
      </c>
      <c r="T26" s="10" t="s">
        <v>24</v>
      </c>
      <c r="U26" s="13"/>
      <c r="V26" s="14"/>
      <c r="W26" s="13" t="s">
        <v>25</v>
      </c>
      <c r="X26" s="13"/>
      <c r="Y26" s="14"/>
      <c r="Z26" s="10" t="s">
        <v>26</v>
      </c>
      <c r="AA26" s="13"/>
      <c r="AB26" s="21"/>
    </row>
    <row r="27" spans="1:28" s="6" customFormat="1" ht="15" customHeight="1" x14ac:dyDescent="0.25">
      <c r="A27" s="13" t="s">
        <v>237</v>
      </c>
      <c r="B27" s="7">
        <v>11</v>
      </c>
      <c r="C27" s="7" t="s">
        <v>16</v>
      </c>
      <c r="D27" s="7" t="s">
        <v>136</v>
      </c>
      <c r="E27" s="56" t="s">
        <v>17</v>
      </c>
      <c r="F27" s="8" t="s">
        <v>51</v>
      </c>
      <c r="G27" s="12">
        <v>4</v>
      </c>
      <c r="H27" s="10">
        <v>10</v>
      </c>
      <c r="I27" s="13">
        <v>9</v>
      </c>
      <c r="J27" s="13">
        <v>10</v>
      </c>
      <c r="K27" s="13">
        <v>9.5</v>
      </c>
      <c r="L27" s="14">
        <v>8.5</v>
      </c>
      <c r="M27" s="127">
        <f t="shared" si="0"/>
        <v>9.4</v>
      </c>
      <c r="N27" s="22">
        <f>('Outcome Ratings and Valuations'!$U$206/10)*H27</f>
        <v>147.93104027037802</v>
      </c>
      <c r="O27" s="23">
        <f>('Outcome Ratings and Valuations'!$U$206/10)*I27</f>
        <v>133.13793624334022</v>
      </c>
      <c r="P27" s="23">
        <f>('Outcome Ratings and Valuations'!$U$206/10)*J27</f>
        <v>147.93104027037802</v>
      </c>
      <c r="Q27" s="23">
        <f>('Outcome Ratings and Valuations'!$U$206/10)*K27</f>
        <v>140.53448825685913</v>
      </c>
      <c r="R27" s="24">
        <f>('Outcome Ratings and Valuations'!$U$206/10)*L27</f>
        <v>125.74138422982132</v>
      </c>
      <c r="S27" s="111">
        <f t="shared" si="1"/>
        <v>139.05517785415535</v>
      </c>
      <c r="T27" s="10" t="s">
        <v>24</v>
      </c>
      <c r="U27" s="13"/>
      <c r="V27" s="14"/>
      <c r="W27" s="13" t="s">
        <v>27</v>
      </c>
      <c r="X27" s="13"/>
      <c r="Y27" s="14"/>
      <c r="Z27" s="10" t="s">
        <v>28</v>
      </c>
      <c r="AA27" s="13"/>
      <c r="AB27" s="21"/>
    </row>
    <row r="28" spans="1:28" s="6" customFormat="1" ht="15" customHeight="1" x14ac:dyDescent="0.25">
      <c r="A28" s="13" t="s">
        <v>238</v>
      </c>
      <c r="B28" s="7">
        <v>11</v>
      </c>
      <c r="C28" s="7" t="s">
        <v>16</v>
      </c>
      <c r="D28" s="7" t="s">
        <v>136</v>
      </c>
      <c r="E28" s="56" t="s">
        <v>17</v>
      </c>
      <c r="F28" s="8" t="s">
        <v>51</v>
      </c>
      <c r="G28" s="12">
        <v>2</v>
      </c>
      <c r="H28" s="10">
        <v>10</v>
      </c>
      <c r="I28" s="13">
        <v>3</v>
      </c>
      <c r="J28" s="13">
        <v>10</v>
      </c>
      <c r="K28" s="13">
        <v>10</v>
      </c>
      <c r="L28" s="14">
        <v>9</v>
      </c>
      <c r="M28" s="127">
        <f t="shared" si="0"/>
        <v>8.4</v>
      </c>
      <c r="N28" s="22">
        <f>('Outcome Ratings and Valuations'!$U$206/10)*H28</f>
        <v>147.93104027037802</v>
      </c>
      <c r="O28" s="23">
        <f>('Outcome Ratings and Valuations'!$U$206/10)*I28</f>
        <v>44.379312081113412</v>
      </c>
      <c r="P28" s="23">
        <f>('Outcome Ratings and Valuations'!$U$206/10)*J28</f>
        <v>147.93104027037802</v>
      </c>
      <c r="Q28" s="23">
        <f>('Outcome Ratings and Valuations'!$U$206/10)*K28</f>
        <v>147.93104027037802</v>
      </c>
      <c r="R28" s="24">
        <f>('Outcome Ratings and Valuations'!$U$206/10)*L28</f>
        <v>133.13793624334022</v>
      </c>
      <c r="S28" s="111">
        <f t="shared" si="1"/>
        <v>124.26207382711755</v>
      </c>
      <c r="T28" s="10" t="s">
        <v>24</v>
      </c>
      <c r="U28" s="13"/>
      <c r="V28" s="14"/>
      <c r="W28" s="13" t="s">
        <v>29</v>
      </c>
      <c r="X28" s="13"/>
      <c r="Y28" s="14"/>
      <c r="Z28" s="10" t="s">
        <v>30</v>
      </c>
      <c r="AA28" s="13"/>
      <c r="AB28" s="21"/>
    </row>
    <row r="29" spans="1:28" s="6" customFormat="1" ht="15" customHeight="1" x14ac:dyDescent="0.25">
      <c r="A29" s="13" t="s">
        <v>239</v>
      </c>
      <c r="B29" s="7">
        <v>12</v>
      </c>
      <c r="C29" s="7" t="s">
        <v>16</v>
      </c>
      <c r="D29" s="7" t="s">
        <v>136</v>
      </c>
      <c r="E29" s="56" t="s">
        <v>17</v>
      </c>
      <c r="F29" s="8" t="s">
        <v>51</v>
      </c>
      <c r="G29" s="12">
        <v>2</v>
      </c>
      <c r="H29" s="10">
        <v>9</v>
      </c>
      <c r="I29" s="13">
        <v>7</v>
      </c>
      <c r="J29" s="13">
        <v>9</v>
      </c>
      <c r="K29" s="13">
        <v>3</v>
      </c>
      <c r="L29" s="14">
        <v>9</v>
      </c>
      <c r="M29" s="127">
        <f t="shared" si="0"/>
        <v>7.4</v>
      </c>
      <c r="N29" s="22">
        <f>('Outcome Ratings and Valuations'!$U$206/10)*H29</f>
        <v>133.13793624334022</v>
      </c>
      <c r="O29" s="23">
        <f>('Outcome Ratings and Valuations'!$U$206/10)*I29</f>
        <v>103.55172818926462</v>
      </c>
      <c r="P29" s="23">
        <f>('Outcome Ratings and Valuations'!$U$206/10)*J29</f>
        <v>133.13793624334022</v>
      </c>
      <c r="Q29" s="23">
        <f>('Outcome Ratings and Valuations'!$U$206/10)*K29</f>
        <v>44.379312081113412</v>
      </c>
      <c r="R29" s="24">
        <f>('Outcome Ratings and Valuations'!$U$206/10)*L29</f>
        <v>133.13793624334022</v>
      </c>
      <c r="S29" s="111">
        <f t="shared" si="1"/>
        <v>109.46896980007973</v>
      </c>
      <c r="T29" s="10" t="s">
        <v>31</v>
      </c>
      <c r="U29" s="13"/>
      <c r="V29" s="14"/>
      <c r="W29" s="10"/>
      <c r="X29" s="13"/>
      <c r="Y29" s="14"/>
      <c r="Z29" s="10"/>
      <c r="AA29" s="13"/>
      <c r="AB29" s="21"/>
    </row>
    <row r="30" spans="1:28" s="6" customFormat="1" ht="15" customHeight="1" x14ac:dyDescent="0.25">
      <c r="A30" s="13" t="s">
        <v>240</v>
      </c>
      <c r="B30" s="7">
        <v>12</v>
      </c>
      <c r="C30" s="7" t="s">
        <v>16</v>
      </c>
      <c r="D30" s="7" t="s">
        <v>136</v>
      </c>
      <c r="E30" s="56" t="s">
        <v>17</v>
      </c>
      <c r="F30" s="8" t="s">
        <v>51</v>
      </c>
      <c r="G30" s="12">
        <v>2</v>
      </c>
      <c r="H30" s="10">
        <v>9</v>
      </c>
      <c r="I30" s="13">
        <v>8</v>
      </c>
      <c r="J30" s="13">
        <v>7</v>
      </c>
      <c r="K30" s="13">
        <v>10</v>
      </c>
      <c r="L30" s="14">
        <v>10</v>
      </c>
      <c r="M30" s="127">
        <f t="shared" si="0"/>
        <v>8.8000000000000007</v>
      </c>
      <c r="N30" s="22">
        <f>('Outcome Ratings and Valuations'!$U$206/10)*H30</f>
        <v>133.13793624334022</v>
      </c>
      <c r="O30" s="23">
        <f>('Outcome Ratings and Valuations'!$U$206/10)*I30</f>
        <v>118.34483221630242</v>
      </c>
      <c r="P30" s="23">
        <f>('Outcome Ratings and Valuations'!$U$206/10)*J30</f>
        <v>103.55172818926462</v>
      </c>
      <c r="Q30" s="23">
        <f>('Outcome Ratings and Valuations'!$U$206/10)*K30</f>
        <v>147.93104027037802</v>
      </c>
      <c r="R30" s="24">
        <f>('Outcome Ratings and Valuations'!$U$206/10)*L30</f>
        <v>147.93104027037802</v>
      </c>
      <c r="S30" s="111">
        <f t="shared" si="1"/>
        <v>130.17931543793267</v>
      </c>
      <c r="T30" s="10" t="s">
        <v>32</v>
      </c>
      <c r="U30" s="13">
        <v>10</v>
      </c>
      <c r="V30" s="25">
        <f>('Outcome Ratings and Valuations'!$U$206/10)*U30</f>
        <v>147.93104027037802</v>
      </c>
      <c r="W30" s="13" t="s">
        <v>33</v>
      </c>
      <c r="X30" s="13">
        <v>10</v>
      </c>
      <c r="Y30" s="25">
        <f>('Outcome Ratings and Valuations'!$U$206/10)*X30</f>
        <v>147.93104027037802</v>
      </c>
      <c r="Z30" s="10" t="s">
        <v>34</v>
      </c>
      <c r="AA30" s="13">
        <v>10</v>
      </c>
      <c r="AB30" s="26">
        <f>('Outcome Ratings and Valuations'!$U$206/10)*AA30</f>
        <v>147.93104027037802</v>
      </c>
    </row>
    <row r="31" spans="1:28" s="6" customFormat="1" ht="15" customHeight="1" x14ac:dyDescent="0.25">
      <c r="A31" s="13" t="s">
        <v>241</v>
      </c>
      <c r="B31" s="7">
        <v>11</v>
      </c>
      <c r="C31" s="7" t="s">
        <v>16</v>
      </c>
      <c r="D31" s="7" t="s">
        <v>136</v>
      </c>
      <c r="E31" s="56" t="s">
        <v>17</v>
      </c>
      <c r="F31" s="8" t="s">
        <v>51</v>
      </c>
      <c r="G31" s="12">
        <v>2</v>
      </c>
      <c r="H31" s="10">
        <v>9</v>
      </c>
      <c r="I31" s="13">
        <v>5</v>
      </c>
      <c r="J31" s="13">
        <v>6</v>
      </c>
      <c r="K31" s="13">
        <v>5</v>
      </c>
      <c r="L31" s="14"/>
      <c r="M31" s="127">
        <f t="shared" si="0"/>
        <v>6.25</v>
      </c>
      <c r="N31" s="22">
        <f>('Outcome Ratings and Valuations'!$U$206/10)*H31</f>
        <v>133.13793624334022</v>
      </c>
      <c r="O31" s="23">
        <f>('Outcome Ratings and Valuations'!$U$206/10)*I31</f>
        <v>73.96552013518901</v>
      </c>
      <c r="P31" s="23">
        <f>('Outcome Ratings and Valuations'!$U$206/10)*J31</f>
        <v>88.758624162226823</v>
      </c>
      <c r="Q31" s="23">
        <f>('Outcome Ratings and Valuations'!$U$206/10)*K31</f>
        <v>73.96552013518901</v>
      </c>
      <c r="R31" s="24"/>
      <c r="S31" s="111">
        <f t="shared" si="1"/>
        <v>92.45690016898628</v>
      </c>
      <c r="T31" s="10"/>
      <c r="U31" s="13"/>
      <c r="V31" s="14"/>
      <c r="W31" s="10"/>
      <c r="X31" s="13"/>
      <c r="Y31" s="14"/>
      <c r="Z31" s="10"/>
      <c r="AA31" s="13"/>
      <c r="AB31" s="21"/>
    </row>
    <row r="32" spans="1:28" s="6" customFormat="1" ht="15" customHeight="1" x14ac:dyDescent="0.25">
      <c r="A32" s="13" t="s">
        <v>242</v>
      </c>
      <c r="B32" s="7">
        <v>12</v>
      </c>
      <c r="C32" s="7" t="s">
        <v>16</v>
      </c>
      <c r="D32" s="7" t="s">
        <v>136</v>
      </c>
      <c r="E32" s="56" t="s">
        <v>17</v>
      </c>
      <c r="F32" s="8" t="s">
        <v>51</v>
      </c>
      <c r="G32" s="12">
        <v>1</v>
      </c>
      <c r="H32" s="10">
        <v>8</v>
      </c>
      <c r="I32" s="13">
        <v>5</v>
      </c>
      <c r="J32" s="13">
        <v>8.5</v>
      </c>
      <c r="K32" s="13">
        <v>6</v>
      </c>
      <c r="L32" s="14">
        <v>9</v>
      </c>
      <c r="M32" s="127">
        <f t="shared" si="0"/>
        <v>7.3</v>
      </c>
      <c r="N32" s="22">
        <f>('Outcome Ratings and Valuations'!$U$206/10)*H32</f>
        <v>118.34483221630242</v>
      </c>
      <c r="O32" s="23">
        <f>('Outcome Ratings and Valuations'!$U$206/10)*I32</f>
        <v>73.96552013518901</v>
      </c>
      <c r="P32" s="23">
        <f>('Outcome Ratings and Valuations'!$U$206/10)*J32</f>
        <v>125.74138422982132</v>
      </c>
      <c r="Q32" s="23">
        <f>('Outcome Ratings and Valuations'!$U$206/10)*K32</f>
        <v>88.758624162226823</v>
      </c>
      <c r="R32" s="24">
        <f>('Outcome Ratings and Valuations'!$U$206/10)*L32</f>
        <v>133.13793624334022</v>
      </c>
      <c r="S32" s="111">
        <f t="shared" si="1"/>
        <v>107.98965939737596</v>
      </c>
      <c r="T32" s="10"/>
      <c r="U32" s="13"/>
      <c r="V32" s="14"/>
      <c r="W32" s="10"/>
      <c r="X32" s="13"/>
      <c r="Y32" s="14"/>
      <c r="Z32" s="10"/>
      <c r="AA32" s="13"/>
      <c r="AB32" s="21"/>
    </row>
    <row r="33" spans="1:28" s="6" customFormat="1" ht="15" customHeight="1" x14ac:dyDescent="0.25">
      <c r="A33" s="13" t="s">
        <v>243</v>
      </c>
      <c r="B33" s="7">
        <v>11</v>
      </c>
      <c r="C33" s="7" t="s">
        <v>16</v>
      </c>
      <c r="D33" s="7" t="s">
        <v>136</v>
      </c>
      <c r="E33" s="7" t="s">
        <v>18</v>
      </c>
      <c r="F33" s="8" t="s">
        <v>51</v>
      </c>
      <c r="G33" s="12">
        <v>1</v>
      </c>
      <c r="H33" s="10">
        <v>9</v>
      </c>
      <c r="I33" s="13">
        <v>6</v>
      </c>
      <c r="J33" s="13">
        <v>4</v>
      </c>
      <c r="K33" s="13">
        <v>3</v>
      </c>
      <c r="L33" s="14">
        <v>3</v>
      </c>
      <c r="M33" s="127">
        <f t="shared" si="0"/>
        <v>5</v>
      </c>
      <c r="N33" s="22">
        <f>('Outcome Ratings and Valuations'!$U$206/10)*H33</f>
        <v>133.13793624334022</v>
      </c>
      <c r="O33" s="23">
        <f>('Outcome Ratings and Valuations'!$U$206/10)*I33</f>
        <v>88.758624162226823</v>
      </c>
      <c r="P33" s="23">
        <f>('Outcome Ratings and Valuations'!$U$206/10)*J33</f>
        <v>59.172416108151211</v>
      </c>
      <c r="Q33" s="23">
        <f>('Outcome Ratings and Valuations'!$U$206/10)*K33</f>
        <v>44.379312081113412</v>
      </c>
      <c r="R33" s="24">
        <f>('Outcome Ratings and Valuations'!$U$206/10)*L33</f>
        <v>44.379312081113412</v>
      </c>
      <c r="S33" s="111">
        <f t="shared" si="1"/>
        <v>73.965520135189024</v>
      </c>
      <c r="T33" s="10" t="s">
        <v>35</v>
      </c>
      <c r="U33" s="13"/>
      <c r="V33" s="14"/>
      <c r="W33" s="13" t="s">
        <v>36</v>
      </c>
      <c r="X33" s="13"/>
      <c r="Y33" s="14"/>
      <c r="Z33" s="10" t="s">
        <v>37</v>
      </c>
      <c r="AA33" s="13"/>
      <c r="AB33" s="21"/>
    </row>
    <row r="34" spans="1:28" s="6" customFormat="1" ht="15" customHeight="1" x14ac:dyDescent="0.25">
      <c r="A34" s="13" t="s">
        <v>244</v>
      </c>
      <c r="B34" s="7">
        <v>11</v>
      </c>
      <c r="C34" s="7" t="s">
        <v>16</v>
      </c>
      <c r="D34" s="7" t="s">
        <v>136</v>
      </c>
      <c r="E34" s="7" t="s">
        <v>18</v>
      </c>
      <c r="F34" s="8" t="s">
        <v>51</v>
      </c>
      <c r="G34" s="12">
        <v>1</v>
      </c>
      <c r="H34" s="10">
        <v>10</v>
      </c>
      <c r="I34" s="13">
        <v>6</v>
      </c>
      <c r="J34" s="13">
        <v>7</v>
      </c>
      <c r="K34" s="13">
        <v>4</v>
      </c>
      <c r="L34" s="14">
        <v>2</v>
      </c>
      <c r="M34" s="127">
        <f t="shared" si="0"/>
        <v>5.8</v>
      </c>
      <c r="N34" s="22">
        <f>('Outcome Ratings and Valuations'!$U$206/10)*H34</f>
        <v>147.93104027037802</v>
      </c>
      <c r="O34" s="23">
        <f>('Outcome Ratings and Valuations'!$U$206/10)*I34</f>
        <v>88.758624162226823</v>
      </c>
      <c r="P34" s="23">
        <f>('Outcome Ratings and Valuations'!$U$206/10)*J34</f>
        <v>103.55172818926462</v>
      </c>
      <c r="Q34" s="23">
        <f>('Outcome Ratings and Valuations'!$U$206/10)*K34</f>
        <v>59.172416108151211</v>
      </c>
      <c r="R34" s="24">
        <f>('Outcome Ratings and Valuations'!$U$206/10)*L34</f>
        <v>29.586208054075605</v>
      </c>
      <c r="S34" s="111">
        <f t="shared" si="1"/>
        <v>85.800003356819246</v>
      </c>
      <c r="T34" s="10" t="s">
        <v>38</v>
      </c>
      <c r="U34" s="13"/>
      <c r="V34" s="14"/>
      <c r="W34" s="13" t="s">
        <v>39</v>
      </c>
      <c r="X34" s="13"/>
      <c r="Y34" s="14"/>
      <c r="Z34" s="10" t="s">
        <v>37</v>
      </c>
      <c r="AA34" s="13"/>
      <c r="AB34" s="21"/>
    </row>
    <row r="35" spans="1:28" s="6" customFormat="1" ht="15" customHeight="1" x14ac:dyDescent="0.25">
      <c r="A35" s="13" t="s">
        <v>245</v>
      </c>
      <c r="B35" s="7">
        <v>11</v>
      </c>
      <c r="C35" s="7" t="s">
        <v>16</v>
      </c>
      <c r="D35" s="7" t="s">
        <v>136</v>
      </c>
      <c r="E35" s="56" t="s">
        <v>17</v>
      </c>
      <c r="F35" s="8" t="s">
        <v>51</v>
      </c>
      <c r="G35" s="12">
        <v>3</v>
      </c>
      <c r="H35" s="10">
        <v>4</v>
      </c>
      <c r="I35" s="13">
        <v>9</v>
      </c>
      <c r="J35" s="13">
        <v>10</v>
      </c>
      <c r="K35" s="13">
        <v>4</v>
      </c>
      <c r="L35" s="14">
        <v>1</v>
      </c>
      <c r="M35" s="127">
        <f t="shared" si="0"/>
        <v>5.6</v>
      </c>
      <c r="N35" s="22">
        <f>('Outcome Ratings and Valuations'!$U$206/10)*H35</f>
        <v>59.172416108151211</v>
      </c>
      <c r="O35" s="23">
        <f>('Outcome Ratings and Valuations'!$U$206/10)*I35</f>
        <v>133.13793624334022</v>
      </c>
      <c r="P35" s="23">
        <f>('Outcome Ratings and Valuations'!$U$206/10)*J35</f>
        <v>147.93104027037802</v>
      </c>
      <c r="Q35" s="23">
        <f>('Outcome Ratings and Valuations'!$U$206/10)*K35</f>
        <v>59.172416108151211</v>
      </c>
      <c r="R35" s="24">
        <f>('Outcome Ratings and Valuations'!$U$206/10)*L35</f>
        <v>14.793104027037803</v>
      </c>
      <c r="S35" s="111">
        <f t="shared" si="1"/>
        <v>82.841382551411684</v>
      </c>
      <c r="T35" s="10" t="s">
        <v>40</v>
      </c>
      <c r="U35" s="13"/>
      <c r="V35" s="14"/>
      <c r="W35" s="10"/>
      <c r="X35" s="13"/>
      <c r="Y35" s="14"/>
      <c r="Z35" s="10"/>
      <c r="AA35" s="13"/>
      <c r="AB35" s="21"/>
    </row>
    <row r="36" spans="1:28" s="6" customFormat="1" ht="15" customHeight="1" x14ac:dyDescent="0.25">
      <c r="A36" s="13" t="s">
        <v>246</v>
      </c>
      <c r="B36" s="7">
        <v>12</v>
      </c>
      <c r="C36" s="7" t="s">
        <v>16</v>
      </c>
      <c r="D36" s="7" t="s">
        <v>136</v>
      </c>
      <c r="E36" s="7" t="s">
        <v>18</v>
      </c>
      <c r="F36" s="8" t="s">
        <v>51</v>
      </c>
      <c r="G36" s="12">
        <v>3</v>
      </c>
      <c r="H36" s="10">
        <v>6</v>
      </c>
      <c r="I36" s="13">
        <v>8</v>
      </c>
      <c r="J36" s="13">
        <v>10</v>
      </c>
      <c r="K36" s="13">
        <v>10</v>
      </c>
      <c r="L36" s="14">
        <v>9</v>
      </c>
      <c r="M36" s="127">
        <f t="shared" si="0"/>
        <v>8.6</v>
      </c>
      <c r="N36" s="22">
        <f>('Outcome Ratings and Valuations'!$U$206/10)*H36</f>
        <v>88.758624162226823</v>
      </c>
      <c r="O36" s="23">
        <f>('Outcome Ratings and Valuations'!$U$206/10)*I36</f>
        <v>118.34483221630242</v>
      </c>
      <c r="P36" s="23">
        <f>('Outcome Ratings and Valuations'!$U$206/10)*J36</f>
        <v>147.93104027037802</v>
      </c>
      <c r="Q36" s="23">
        <f>('Outcome Ratings and Valuations'!$U$206/10)*K36</f>
        <v>147.93104027037802</v>
      </c>
      <c r="R36" s="24">
        <f>('Outcome Ratings and Valuations'!$U$206/10)*L36</f>
        <v>133.13793624334022</v>
      </c>
      <c r="S36" s="111">
        <f t="shared" si="1"/>
        <v>127.2206946325251</v>
      </c>
      <c r="T36" s="10" t="s">
        <v>41</v>
      </c>
      <c r="U36" s="13"/>
      <c r="V36" s="14"/>
      <c r="W36" s="13" t="s">
        <v>42</v>
      </c>
      <c r="X36" s="13"/>
      <c r="Y36" s="14"/>
      <c r="Z36" s="10" t="s">
        <v>43</v>
      </c>
      <c r="AA36" s="13"/>
      <c r="AB36" s="21"/>
    </row>
    <row r="37" spans="1:28" s="6" customFormat="1" ht="15" customHeight="1" x14ac:dyDescent="0.25">
      <c r="A37" s="13" t="s">
        <v>247</v>
      </c>
      <c r="B37" s="7">
        <v>11</v>
      </c>
      <c r="C37" s="7" t="s">
        <v>16</v>
      </c>
      <c r="D37" s="7" t="s">
        <v>136</v>
      </c>
      <c r="E37" s="7" t="s">
        <v>18</v>
      </c>
      <c r="F37" s="8" t="s">
        <v>51</v>
      </c>
      <c r="G37" s="12">
        <v>3</v>
      </c>
      <c r="H37" s="10">
        <v>7</v>
      </c>
      <c r="I37" s="13">
        <v>6</v>
      </c>
      <c r="J37" s="13">
        <v>9</v>
      </c>
      <c r="K37" s="13">
        <v>10</v>
      </c>
      <c r="L37" s="14">
        <v>10</v>
      </c>
      <c r="M37" s="127">
        <f t="shared" si="0"/>
        <v>8.4</v>
      </c>
      <c r="N37" s="22">
        <f>('Outcome Ratings and Valuations'!$U$206/10)*H37</f>
        <v>103.55172818926462</v>
      </c>
      <c r="O37" s="23">
        <f>('Outcome Ratings and Valuations'!$U$206/10)*I37</f>
        <v>88.758624162226823</v>
      </c>
      <c r="P37" s="23">
        <f>('Outcome Ratings and Valuations'!$U$206/10)*J37</f>
        <v>133.13793624334022</v>
      </c>
      <c r="Q37" s="23">
        <f>('Outcome Ratings and Valuations'!$U$206/10)*K37</f>
        <v>147.93104027037802</v>
      </c>
      <c r="R37" s="24">
        <f>('Outcome Ratings and Valuations'!$U$206/10)*L37</f>
        <v>147.93104027037802</v>
      </c>
      <c r="S37" s="111">
        <f t="shared" si="1"/>
        <v>124.26207382711755</v>
      </c>
      <c r="T37" s="10" t="s">
        <v>44</v>
      </c>
      <c r="U37" s="13">
        <v>10</v>
      </c>
      <c r="V37" s="25">
        <f>('Outcome Ratings and Valuations'!$U$206/10)*U37</f>
        <v>147.93104027037802</v>
      </c>
      <c r="W37" s="10"/>
      <c r="X37" s="13"/>
      <c r="Y37" s="14"/>
      <c r="Z37" s="10"/>
      <c r="AA37" s="13"/>
      <c r="AB37" s="21"/>
    </row>
    <row r="38" spans="1:28" s="6" customFormat="1" ht="15" customHeight="1" x14ac:dyDescent="0.25">
      <c r="A38" s="13" t="s">
        <v>248</v>
      </c>
      <c r="B38" s="7">
        <v>11</v>
      </c>
      <c r="C38" s="7" t="s">
        <v>16</v>
      </c>
      <c r="D38" s="7" t="s">
        <v>136</v>
      </c>
      <c r="E38" s="7" t="s">
        <v>18</v>
      </c>
      <c r="F38" s="8" t="s">
        <v>51</v>
      </c>
      <c r="G38" s="12">
        <v>3</v>
      </c>
      <c r="H38" s="10">
        <v>9</v>
      </c>
      <c r="I38" s="13">
        <v>9</v>
      </c>
      <c r="J38" s="13">
        <v>3</v>
      </c>
      <c r="K38" s="13">
        <v>10</v>
      </c>
      <c r="L38" s="14">
        <v>0</v>
      </c>
      <c r="M38" s="127">
        <f t="shared" si="0"/>
        <v>6.2</v>
      </c>
      <c r="N38" s="22">
        <f>('Outcome Ratings and Valuations'!$U$206/10)*H38</f>
        <v>133.13793624334022</v>
      </c>
      <c r="O38" s="23">
        <f>('Outcome Ratings and Valuations'!$U$206/10)*I38</f>
        <v>133.13793624334022</v>
      </c>
      <c r="P38" s="23">
        <f>('Outcome Ratings and Valuations'!$U$206/10)*J38</f>
        <v>44.379312081113412</v>
      </c>
      <c r="Q38" s="23">
        <f>('Outcome Ratings and Valuations'!$U$206/10)*K38</f>
        <v>147.93104027037802</v>
      </c>
      <c r="R38" s="24">
        <f>('Outcome Ratings and Valuations'!$U$206/10)*L38</f>
        <v>0</v>
      </c>
      <c r="S38" s="111">
        <f t="shared" si="1"/>
        <v>91.717244967634386</v>
      </c>
      <c r="T38" s="10" t="s">
        <v>45</v>
      </c>
      <c r="U38" s="13">
        <v>10</v>
      </c>
      <c r="V38" s="25">
        <f>('Outcome Ratings and Valuations'!$U$206/10)*U38</f>
        <v>147.93104027037802</v>
      </c>
      <c r="W38" s="10" t="s">
        <v>46</v>
      </c>
      <c r="X38" s="13">
        <v>10</v>
      </c>
      <c r="Y38" s="25">
        <f>('Outcome Ratings and Valuations'!$U$206/10)*X38</f>
        <v>147.93104027037802</v>
      </c>
      <c r="Z38" s="10" t="s">
        <v>47</v>
      </c>
      <c r="AA38" s="13">
        <v>9</v>
      </c>
      <c r="AB38" s="26">
        <f>('Outcome Ratings and Valuations'!$U$206/10)*AA38</f>
        <v>133.13793624334022</v>
      </c>
    </row>
    <row r="39" spans="1:28" s="6" customFormat="1" ht="15" customHeight="1" x14ac:dyDescent="0.25">
      <c r="A39" s="13" t="s">
        <v>249</v>
      </c>
      <c r="B39" s="7">
        <v>12</v>
      </c>
      <c r="C39" s="7" t="s">
        <v>16</v>
      </c>
      <c r="D39" s="7" t="s">
        <v>136</v>
      </c>
      <c r="E39" s="56" t="s">
        <v>17</v>
      </c>
      <c r="F39" s="8" t="s">
        <v>51</v>
      </c>
      <c r="G39" s="12">
        <v>3</v>
      </c>
      <c r="H39" s="10">
        <v>10</v>
      </c>
      <c r="I39" s="13">
        <v>9</v>
      </c>
      <c r="J39" s="13">
        <v>8</v>
      </c>
      <c r="K39" s="13">
        <v>7</v>
      </c>
      <c r="L39" s="14">
        <v>9</v>
      </c>
      <c r="M39" s="127">
        <f t="shared" si="0"/>
        <v>8.6</v>
      </c>
      <c r="N39" s="22">
        <f>('Outcome Ratings and Valuations'!$U$206/10)*H39</f>
        <v>147.93104027037802</v>
      </c>
      <c r="O39" s="23">
        <f>('Outcome Ratings and Valuations'!$U$206/10)*I39</f>
        <v>133.13793624334022</v>
      </c>
      <c r="P39" s="23">
        <f>('Outcome Ratings and Valuations'!$U$206/10)*J39</f>
        <v>118.34483221630242</v>
      </c>
      <c r="Q39" s="23">
        <f>('Outcome Ratings and Valuations'!$U$206/10)*K39</f>
        <v>103.55172818926462</v>
      </c>
      <c r="R39" s="24">
        <f>('Outcome Ratings and Valuations'!$U$206/10)*L39</f>
        <v>133.13793624334022</v>
      </c>
      <c r="S39" s="111">
        <f t="shared" si="1"/>
        <v>127.2206946325251</v>
      </c>
      <c r="T39" s="10"/>
      <c r="U39" s="13"/>
      <c r="V39" s="14"/>
      <c r="W39" s="10"/>
      <c r="X39" s="13"/>
      <c r="Y39" s="14"/>
      <c r="Z39" s="10"/>
      <c r="AA39" s="13"/>
      <c r="AB39" s="21"/>
    </row>
    <row r="40" spans="1:28" s="6" customFormat="1" ht="15" customHeight="1" x14ac:dyDescent="0.25">
      <c r="A40" s="13" t="s">
        <v>250</v>
      </c>
      <c r="B40" s="7">
        <v>11</v>
      </c>
      <c r="C40" s="7" t="s">
        <v>16</v>
      </c>
      <c r="D40" s="7" t="s">
        <v>136</v>
      </c>
      <c r="E40" s="7" t="s">
        <v>18</v>
      </c>
      <c r="F40" s="8" t="s">
        <v>51</v>
      </c>
      <c r="G40" s="12">
        <v>1</v>
      </c>
      <c r="H40" s="10">
        <v>7</v>
      </c>
      <c r="I40" s="13">
        <v>6</v>
      </c>
      <c r="J40" s="13">
        <v>4</v>
      </c>
      <c r="K40" s="13">
        <v>5</v>
      </c>
      <c r="L40" s="14">
        <v>6</v>
      </c>
      <c r="M40" s="127">
        <f t="shared" si="0"/>
        <v>5.6</v>
      </c>
      <c r="N40" s="22">
        <f>('Outcome Ratings and Valuations'!$U$206/10)*H40</f>
        <v>103.55172818926462</v>
      </c>
      <c r="O40" s="23">
        <f>('Outcome Ratings and Valuations'!$U$206/10)*I40</f>
        <v>88.758624162226823</v>
      </c>
      <c r="P40" s="23">
        <f>('Outcome Ratings and Valuations'!$U$206/10)*J40</f>
        <v>59.172416108151211</v>
      </c>
      <c r="Q40" s="23">
        <f>('Outcome Ratings and Valuations'!$U$206/10)*K40</f>
        <v>73.96552013518901</v>
      </c>
      <c r="R40" s="24">
        <f>('Outcome Ratings and Valuations'!$U$206/10)*L40</f>
        <v>88.758624162226823</v>
      </c>
      <c r="S40" s="111">
        <f t="shared" si="1"/>
        <v>82.841382551411698</v>
      </c>
      <c r="T40" s="10" t="s">
        <v>47</v>
      </c>
      <c r="U40" s="13"/>
      <c r="V40" s="14"/>
      <c r="W40" s="13" t="s">
        <v>48</v>
      </c>
      <c r="X40" s="13"/>
      <c r="Y40" s="14"/>
      <c r="Z40" s="10" t="s">
        <v>49</v>
      </c>
      <c r="AA40" s="13"/>
      <c r="AB40" s="21"/>
    </row>
    <row r="41" spans="1:28" s="6" customFormat="1" ht="15" customHeight="1" x14ac:dyDescent="0.25">
      <c r="A41" s="13" t="s">
        <v>251</v>
      </c>
      <c r="B41" s="7">
        <v>12</v>
      </c>
      <c r="C41" s="7" t="s">
        <v>16</v>
      </c>
      <c r="D41" s="7" t="s">
        <v>136</v>
      </c>
      <c r="E41" s="56" t="s">
        <v>17</v>
      </c>
      <c r="F41" s="8" t="s">
        <v>51</v>
      </c>
      <c r="G41" s="12">
        <v>2</v>
      </c>
      <c r="H41" s="10">
        <v>9</v>
      </c>
      <c r="I41" s="13">
        <v>8</v>
      </c>
      <c r="J41" s="13">
        <v>7</v>
      </c>
      <c r="K41" s="13">
        <v>9</v>
      </c>
      <c r="L41" s="14">
        <v>7</v>
      </c>
      <c r="M41" s="127">
        <f t="shared" si="0"/>
        <v>8</v>
      </c>
      <c r="N41" s="22">
        <f>('Outcome Ratings and Valuations'!$U$206/10)*H41</f>
        <v>133.13793624334022</v>
      </c>
      <c r="O41" s="23">
        <f>('Outcome Ratings and Valuations'!$U$206/10)*I41</f>
        <v>118.34483221630242</v>
      </c>
      <c r="P41" s="23">
        <f>('Outcome Ratings and Valuations'!$U$206/10)*J41</f>
        <v>103.55172818926462</v>
      </c>
      <c r="Q41" s="23">
        <f>('Outcome Ratings and Valuations'!$U$206/10)*K41</f>
        <v>133.13793624334022</v>
      </c>
      <c r="R41" s="24">
        <f>('Outcome Ratings and Valuations'!$U$206/10)*L41</f>
        <v>103.55172818926462</v>
      </c>
      <c r="S41" s="111">
        <f t="shared" si="1"/>
        <v>118.34483221630244</v>
      </c>
      <c r="T41" s="10" t="s">
        <v>50</v>
      </c>
      <c r="U41" s="13"/>
      <c r="V41" s="14"/>
      <c r="W41" s="13"/>
      <c r="X41" s="13"/>
      <c r="Y41" s="14"/>
      <c r="Z41" s="10"/>
      <c r="AA41" s="13"/>
      <c r="AB41" s="21"/>
    </row>
    <row r="42" spans="1:28" s="6" customFormat="1" ht="15" customHeight="1" x14ac:dyDescent="0.25">
      <c r="A42" s="13" t="s">
        <v>252</v>
      </c>
      <c r="B42" s="7">
        <v>12</v>
      </c>
      <c r="C42" s="7" t="s">
        <v>16</v>
      </c>
      <c r="D42" s="7" t="s">
        <v>136</v>
      </c>
      <c r="E42" s="7" t="s">
        <v>18</v>
      </c>
      <c r="F42" s="8" t="s">
        <v>51</v>
      </c>
      <c r="G42" s="12">
        <v>4</v>
      </c>
      <c r="H42" s="10">
        <v>8</v>
      </c>
      <c r="I42" s="13">
        <v>6</v>
      </c>
      <c r="J42" s="13">
        <v>8</v>
      </c>
      <c r="K42" s="13">
        <v>9</v>
      </c>
      <c r="L42" s="14">
        <v>10</v>
      </c>
      <c r="M42" s="127">
        <f t="shared" si="0"/>
        <v>8.1999999999999993</v>
      </c>
      <c r="N42" s="22">
        <f>('Outcome Ratings and Valuations'!$U$206/10)*H42</f>
        <v>118.34483221630242</v>
      </c>
      <c r="O42" s="23">
        <f>('Outcome Ratings and Valuations'!$U$206/10)*I42</f>
        <v>88.758624162226823</v>
      </c>
      <c r="P42" s="23">
        <f>('Outcome Ratings and Valuations'!$U$206/10)*J42</f>
        <v>118.34483221630242</v>
      </c>
      <c r="Q42" s="23">
        <f>('Outcome Ratings and Valuations'!$U$206/10)*K42</f>
        <v>133.13793624334022</v>
      </c>
      <c r="R42" s="24">
        <f>('Outcome Ratings and Valuations'!$U$206/10)*L42</f>
        <v>147.93104027037802</v>
      </c>
      <c r="S42" s="111">
        <f t="shared" si="1"/>
        <v>121.30345302170997</v>
      </c>
      <c r="T42" s="10" t="s">
        <v>24</v>
      </c>
      <c r="U42" s="13"/>
      <c r="V42" s="14"/>
      <c r="W42" s="13" t="s">
        <v>25</v>
      </c>
      <c r="X42" s="13"/>
      <c r="Y42" s="14"/>
      <c r="Z42" s="10" t="s">
        <v>26</v>
      </c>
      <c r="AA42" s="13"/>
      <c r="AB42" s="21"/>
    </row>
    <row r="43" spans="1:28" s="6" customFormat="1" ht="15" customHeight="1" x14ac:dyDescent="0.25">
      <c r="A43" s="13" t="s">
        <v>253</v>
      </c>
      <c r="B43" s="7">
        <v>11</v>
      </c>
      <c r="C43" s="7" t="s">
        <v>16</v>
      </c>
      <c r="D43" s="7" t="s">
        <v>136</v>
      </c>
      <c r="E43" s="56" t="s">
        <v>17</v>
      </c>
      <c r="F43" s="8" t="s">
        <v>51</v>
      </c>
      <c r="G43" s="12">
        <v>4</v>
      </c>
      <c r="H43" s="10">
        <v>10</v>
      </c>
      <c r="I43" s="13">
        <v>9</v>
      </c>
      <c r="J43" s="13">
        <v>10</v>
      </c>
      <c r="K43" s="13">
        <v>9.5</v>
      </c>
      <c r="L43" s="14">
        <v>8.5</v>
      </c>
      <c r="M43" s="127">
        <f t="shared" si="0"/>
        <v>9.4</v>
      </c>
      <c r="N43" s="22">
        <f>('Outcome Ratings and Valuations'!$U$206/10)*H43</f>
        <v>147.93104027037802</v>
      </c>
      <c r="O43" s="23">
        <f>('Outcome Ratings and Valuations'!$U$206/10)*I43</f>
        <v>133.13793624334022</v>
      </c>
      <c r="P43" s="23">
        <f>('Outcome Ratings and Valuations'!$U$206/10)*J43</f>
        <v>147.93104027037802</v>
      </c>
      <c r="Q43" s="23">
        <f>('Outcome Ratings and Valuations'!$U$206/10)*K43</f>
        <v>140.53448825685913</v>
      </c>
      <c r="R43" s="24">
        <f>('Outcome Ratings and Valuations'!$U$206/10)*L43</f>
        <v>125.74138422982132</v>
      </c>
      <c r="S43" s="111">
        <f t="shared" si="1"/>
        <v>139.05517785415535</v>
      </c>
      <c r="T43" s="10" t="s">
        <v>24</v>
      </c>
      <c r="U43" s="13"/>
      <c r="V43" s="14"/>
      <c r="W43" s="13" t="s">
        <v>27</v>
      </c>
      <c r="X43" s="13"/>
      <c r="Y43" s="14"/>
      <c r="Z43" s="10" t="s">
        <v>28</v>
      </c>
      <c r="AA43" s="13"/>
      <c r="AB43" s="21"/>
    </row>
    <row r="44" spans="1:28" s="6" customFormat="1" ht="15" customHeight="1" x14ac:dyDescent="0.25">
      <c r="A44" s="13" t="s">
        <v>254</v>
      </c>
      <c r="B44" s="7">
        <v>12</v>
      </c>
      <c r="C44" s="7" t="s">
        <v>52</v>
      </c>
      <c r="D44" s="7" t="s">
        <v>137</v>
      </c>
      <c r="E44" s="56" t="s">
        <v>17</v>
      </c>
      <c r="F44" s="8" t="s">
        <v>58</v>
      </c>
      <c r="G44" s="12">
        <v>1</v>
      </c>
      <c r="H44" s="10">
        <v>10</v>
      </c>
      <c r="I44" s="13">
        <v>8</v>
      </c>
      <c r="J44" s="13">
        <v>6</v>
      </c>
      <c r="K44" s="13">
        <v>7</v>
      </c>
      <c r="L44" s="14">
        <v>9</v>
      </c>
      <c r="M44" s="127">
        <f t="shared" si="0"/>
        <v>8</v>
      </c>
      <c r="N44" s="22">
        <f>('Outcome Ratings and Valuations'!$U$206/10)*H44</f>
        <v>147.93104027037802</v>
      </c>
      <c r="O44" s="23">
        <f>('Outcome Ratings and Valuations'!$U$206/10)*I44</f>
        <v>118.34483221630242</v>
      </c>
      <c r="P44" s="23">
        <f>('Outcome Ratings and Valuations'!$U$206/10)*J44</f>
        <v>88.758624162226823</v>
      </c>
      <c r="Q44" s="23">
        <f>('Outcome Ratings and Valuations'!$U$206/10)*K44</f>
        <v>103.55172818926462</v>
      </c>
      <c r="R44" s="24">
        <f>('Outcome Ratings and Valuations'!$U$206/10)*L44</f>
        <v>133.13793624334022</v>
      </c>
      <c r="S44" s="111">
        <f t="shared" si="1"/>
        <v>118.34483221630244</v>
      </c>
      <c r="T44" s="10"/>
      <c r="U44" s="27"/>
      <c r="V44" s="14"/>
      <c r="W44" s="10"/>
      <c r="X44" s="13"/>
      <c r="Y44" s="14"/>
      <c r="Z44" s="10"/>
      <c r="AA44" s="13"/>
      <c r="AB44" s="21"/>
    </row>
    <row r="45" spans="1:28" s="6" customFormat="1" ht="15" customHeight="1" x14ac:dyDescent="0.25">
      <c r="A45" s="13" t="s">
        <v>255</v>
      </c>
      <c r="B45" s="7">
        <v>11</v>
      </c>
      <c r="C45" s="7" t="s">
        <v>52</v>
      </c>
      <c r="D45" s="7" t="s">
        <v>137</v>
      </c>
      <c r="E45" s="56" t="s">
        <v>17</v>
      </c>
      <c r="F45" s="8" t="s">
        <v>58</v>
      </c>
      <c r="G45" s="12">
        <v>1</v>
      </c>
      <c r="H45" s="10">
        <v>9</v>
      </c>
      <c r="I45" s="13">
        <v>7</v>
      </c>
      <c r="J45" s="13">
        <v>10</v>
      </c>
      <c r="K45" s="13">
        <v>8</v>
      </c>
      <c r="L45" s="14">
        <v>6</v>
      </c>
      <c r="M45" s="127">
        <f t="shared" si="0"/>
        <v>8</v>
      </c>
      <c r="N45" s="22">
        <f>('Outcome Ratings and Valuations'!$U$206/10)*H45</f>
        <v>133.13793624334022</v>
      </c>
      <c r="O45" s="23">
        <f>('Outcome Ratings and Valuations'!$U$206/10)*I45</f>
        <v>103.55172818926462</v>
      </c>
      <c r="P45" s="23">
        <f>('Outcome Ratings and Valuations'!$U$206/10)*J45</f>
        <v>147.93104027037802</v>
      </c>
      <c r="Q45" s="23">
        <f>('Outcome Ratings and Valuations'!$U$206/10)*K45</f>
        <v>118.34483221630242</v>
      </c>
      <c r="R45" s="24">
        <f>('Outcome Ratings and Valuations'!$U$206/10)*L45</f>
        <v>88.758624162226823</v>
      </c>
      <c r="S45" s="111">
        <f t="shared" si="1"/>
        <v>118.34483221630242</v>
      </c>
      <c r="T45" s="10"/>
      <c r="U45" s="27"/>
      <c r="V45" s="14"/>
      <c r="W45" s="10"/>
      <c r="X45" s="13"/>
      <c r="Y45" s="14"/>
      <c r="Z45" s="10"/>
      <c r="AA45" s="13"/>
      <c r="AB45" s="21"/>
    </row>
    <row r="46" spans="1:28" s="6" customFormat="1" ht="15" customHeight="1" x14ac:dyDescent="0.25">
      <c r="A46" s="13" t="s">
        <v>256</v>
      </c>
      <c r="B46" s="7">
        <v>12</v>
      </c>
      <c r="C46" s="7" t="s">
        <v>52</v>
      </c>
      <c r="D46" s="7" t="s">
        <v>137</v>
      </c>
      <c r="E46" s="56" t="s">
        <v>17</v>
      </c>
      <c r="F46" s="8" t="s">
        <v>58</v>
      </c>
      <c r="G46" s="12">
        <v>1</v>
      </c>
      <c r="H46" s="10">
        <v>5</v>
      </c>
      <c r="I46" s="13">
        <v>8</v>
      </c>
      <c r="J46" s="13">
        <v>9</v>
      </c>
      <c r="K46" s="13">
        <v>10</v>
      </c>
      <c r="L46" s="14">
        <v>7</v>
      </c>
      <c r="M46" s="127">
        <f t="shared" si="0"/>
        <v>7.8</v>
      </c>
      <c r="N46" s="22">
        <f>('Outcome Ratings and Valuations'!$U$206/10)*H46</f>
        <v>73.96552013518901</v>
      </c>
      <c r="O46" s="23">
        <f>('Outcome Ratings and Valuations'!$U$206/10)*I46</f>
        <v>118.34483221630242</v>
      </c>
      <c r="P46" s="23">
        <f>('Outcome Ratings and Valuations'!$U$206/10)*J46</f>
        <v>133.13793624334022</v>
      </c>
      <c r="Q46" s="23">
        <f>('Outcome Ratings and Valuations'!$U$206/10)*K46</f>
        <v>147.93104027037802</v>
      </c>
      <c r="R46" s="24">
        <f>('Outcome Ratings and Valuations'!$U$206/10)*L46</f>
        <v>103.55172818926462</v>
      </c>
      <c r="S46" s="111">
        <f t="shared" si="1"/>
        <v>115.38621141089486</v>
      </c>
      <c r="T46" s="10"/>
      <c r="U46" s="27"/>
      <c r="V46" s="14"/>
      <c r="W46" s="10"/>
      <c r="X46" s="13"/>
      <c r="Y46" s="14"/>
      <c r="Z46" s="10"/>
      <c r="AA46" s="13"/>
      <c r="AB46" s="21"/>
    </row>
    <row r="47" spans="1:28" s="6" customFormat="1" ht="15" customHeight="1" x14ac:dyDescent="0.25">
      <c r="A47" s="13" t="s">
        <v>257</v>
      </c>
      <c r="B47" s="7">
        <v>12</v>
      </c>
      <c r="C47" s="7" t="s">
        <v>52</v>
      </c>
      <c r="D47" s="7" t="s">
        <v>137</v>
      </c>
      <c r="E47" s="7" t="s">
        <v>18</v>
      </c>
      <c r="F47" s="8" t="s">
        <v>58</v>
      </c>
      <c r="G47" s="12">
        <v>1</v>
      </c>
      <c r="H47" s="10">
        <v>9</v>
      </c>
      <c r="I47" s="13">
        <v>5</v>
      </c>
      <c r="J47" s="13">
        <v>8</v>
      </c>
      <c r="K47" s="13">
        <v>10</v>
      </c>
      <c r="L47" s="14">
        <v>7</v>
      </c>
      <c r="M47" s="127">
        <f t="shared" si="0"/>
        <v>7.8</v>
      </c>
      <c r="N47" s="22">
        <f>('Outcome Ratings and Valuations'!$U$206/10)*H47</f>
        <v>133.13793624334022</v>
      </c>
      <c r="O47" s="23">
        <f>('Outcome Ratings and Valuations'!$U$206/10)*I47</f>
        <v>73.96552013518901</v>
      </c>
      <c r="P47" s="23">
        <f>('Outcome Ratings and Valuations'!$U$206/10)*J47</f>
        <v>118.34483221630242</v>
      </c>
      <c r="Q47" s="23">
        <f>('Outcome Ratings and Valuations'!$U$206/10)*K47</f>
        <v>147.93104027037802</v>
      </c>
      <c r="R47" s="24">
        <f>('Outcome Ratings and Valuations'!$U$206/10)*L47</f>
        <v>103.55172818926462</v>
      </c>
      <c r="S47" s="111">
        <f t="shared" si="1"/>
        <v>115.38621141089486</v>
      </c>
      <c r="T47" s="10"/>
      <c r="U47" s="27"/>
      <c r="V47" s="14"/>
      <c r="W47" s="10"/>
      <c r="X47" s="13"/>
      <c r="Y47" s="14"/>
      <c r="Z47" s="10"/>
      <c r="AA47" s="13"/>
      <c r="AB47" s="21"/>
    </row>
    <row r="48" spans="1:28" s="6" customFormat="1" ht="15" customHeight="1" x14ac:dyDescent="0.25">
      <c r="A48" s="13" t="s">
        <v>258</v>
      </c>
      <c r="B48" s="7">
        <v>12</v>
      </c>
      <c r="C48" s="7" t="s">
        <v>52</v>
      </c>
      <c r="D48" s="7" t="s">
        <v>137</v>
      </c>
      <c r="E48" s="7" t="s">
        <v>18</v>
      </c>
      <c r="F48" s="8" t="s">
        <v>58</v>
      </c>
      <c r="G48" s="12">
        <v>1</v>
      </c>
      <c r="H48" s="10">
        <v>8</v>
      </c>
      <c r="I48" s="13">
        <v>6</v>
      </c>
      <c r="J48" s="13">
        <v>9</v>
      </c>
      <c r="K48" s="13">
        <v>10</v>
      </c>
      <c r="L48" s="14">
        <v>7</v>
      </c>
      <c r="M48" s="127">
        <f t="shared" si="0"/>
        <v>8</v>
      </c>
      <c r="N48" s="22">
        <f>('Outcome Ratings and Valuations'!$U$206/10)*H48</f>
        <v>118.34483221630242</v>
      </c>
      <c r="O48" s="23">
        <f>('Outcome Ratings and Valuations'!$U$206/10)*I48</f>
        <v>88.758624162226823</v>
      </c>
      <c r="P48" s="23">
        <f>('Outcome Ratings and Valuations'!$U$206/10)*J48</f>
        <v>133.13793624334022</v>
      </c>
      <c r="Q48" s="23">
        <f>('Outcome Ratings and Valuations'!$U$206/10)*K48</f>
        <v>147.93104027037802</v>
      </c>
      <c r="R48" s="24">
        <f>('Outcome Ratings and Valuations'!$U$206/10)*L48</f>
        <v>103.55172818926462</v>
      </c>
      <c r="S48" s="111">
        <f t="shared" si="1"/>
        <v>118.34483221630242</v>
      </c>
      <c r="T48" s="10"/>
      <c r="U48" s="27"/>
      <c r="V48" s="14"/>
      <c r="W48" s="10"/>
      <c r="X48" s="13"/>
      <c r="Y48" s="14"/>
      <c r="Z48" s="10"/>
      <c r="AA48" s="13"/>
      <c r="AB48" s="21"/>
    </row>
    <row r="49" spans="1:28" s="6" customFormat="1" ht="15" customHeight="1" x14ac:dyDescent="0.25">
      <c r="A49" s="13" t="s">
        <v>259</v>
      </c>
      <c r="B49" s="7">
        <v>11</v>
      </c>
      <c r="C49" s="7" t="s">
        <v>52</v>
      </c>
      <c r="D49" s="7" t="s">
        <v>137</v>
      </c>
      <c r="E49" s="56" t="s">
        <v>17</v>
      </c>
      <c r="F49" s="8" t="s">
        <v>58</v>
      </c>
      <c r="G49" s="12">
        <v>2</v>
      </c>
      <c r="H49" s="10">
        <v>10</v>
      </c>
      <c r="I49" s="13">
        <v>9</v>
      </c>
      <c r="J49" s="13">
        <v>7</v>
      </c>
      <c r="K49" s="13">
        <v>8</v>
      </c>
      <c r="L49" s="14">
        <v>6</v>
      </c>
      <c r="M49" s="127">
        <f t="shared" si="0"/>
        <v>8</v>
      </c>
      <c r="N49" s="22">
        <f>('Outcome Ratings and Valuations'!$U$206/10)*H49</f>
        <v>147.93104027037802</v>
      </c>
      <c r="O49" s="23">
        <f>('Outcome Ratings and Valuations'!$U$206/10)*I49</f>
        <v>133.13793624334022</v>
      </c>
      <c r="P49" s="23">
        <f>('Outcome Ratings and Valuations'!$U$206/10)*J49</f>
        <v>103.55172818926462</v>
      </c>
      <c r="Q49" s="23">
        <f>('Outcome Ratings and Valuations'!$U$206/10)*K49</f>
        <v>118.34483221630242</v>
      </c>
      <c r="R49" s="24">
        <f>('Outcome Ratings and Valuations'!$U$206/10)*L49</f>
        <v>88.758624162226823</v>
      </c>
      <c r="S49" s="111">
        <f t="shared" si="1"/>
        <v>118.34483221630242</v>
      </c>
      <c r="T49" s="10"/>
      <c r="U49" s="27"/>
      <c r="V49" s="14"/>
      <c r="W49" s="10"/>
      <c r="X49" s="13"/>
      <c r="Y49" s="14"/>
      <c r="Z49" s="10"/>
      <c r="AA49" s="13"/>
      <c r="AB49" s="21"/>
    </row>
    <row r="50" spans="1:28" s="6" customFormat="1" ht="15" customHeight="1" x14ac:dyDescent="0.25">
      <c r="A50" s="13" t="s">
        <v>260</v>
      </c>
      <c r="B50" s="7">
        <v>12</v>
      </c>
      <c r="C50" s="7" t="s">
        <v>52</v>
      </c>
      <c r="D50" s="7" t="s">
        <v>137</v>
      </c>
      <c r="E50" s="56" t="s">
        <v>17</v>
      </c>
      <c r="F50" s="8" t="s">
        <v>58</v>
      </c>
      <c r="G50" s="12">
        <v>2</v>
      </c>
      <c r="H50" s="10">
        <v>9</v>
      </c>
      <c r="I50" s="13">
        <v>7</v>
      </c>
      <c r="J50" s="13">
        <v>5</v>
      </c>
      <c r="K50" s="13">
        <v>10</v>
      </c>
      <c r="L50" s="14">
        <v>8</v>
      </c>
      <c r="M50" s="127">
        <f t="shared" si="0"/>
        <v>7.8</v>
      </c>
      <c r="N50" s="22">
        <f>('Outcome Ratings and Valuations'!$U$206/10)*H50</f>
        <v>133.13793624334022</v>
      </c>
      <c r="O50" s="23">
        <f>('Outcome Ratings and Valuations'!$U$206/10)*I50</f>
        <v>103.55172818926462</v>
      </c>
      <c r="P50" s="23">
        <f>('Outcome Ratings and Valuations'!$U$206/10)*J50</f>
        <v>73.96552013518901</v>
      </c>
      <c r="Q50" s="23">
        <f>('Outcome Ratings and Valuations'!$U$206/10)*K50</f>
        <v>147.93104027037802</v>
      </c>
      <c r="R50" s="24">
        <f>('Outcome Ratings and Valuations'!$U$206/10)*L50</f>
        <v>118.34483221630242</v>
      </c>
      <c r="S50" s="111">
        <f t="shared" si="1"/>
        <v>115.38621141089486</v>
      </c>
      <c r="T50" s="10"/>
      <c r="U50" s="27"/>
      <c r="V50" s="14"/>
      <c r="W50" s="10"/>
      <c r="X50" s="13"/>
      <c r="Y50" s="14"/>
      <c r="Z50" s="10"/>
      <c r="AA50" s="13"/>
      <c r="AB50" s="21"/>
    </row>
    <row r="51" spans="1:28" s="6" customFormat="1" ht="15" customHeight="1" x14ac:dyDescent="0.25">
      <c r="A51" s="13" t="s">
        <v>261</v>
      </c>
      <c r="B51" s="7">
        <v>12</v>
      </c>
      <c r="C51" s="7" t="s">
        <v>52</v>
      </c>
      <c r="D51" s="7" t="s">
        <v>137</v>
      </c>
      <c r="E51" s="56" t="s">
        <v>17</v>
      </c>
      <c r="F51" s="8" t="s">
        <v>58</v>
      </c>
      <c r="G51" s="12">
        <v>2</v>
      </c>
      <c r="H51" s="10">
        <v>10</v>
      </c>
      <c r="I51" s="13">
        <v>7</v>
      </c>
      <c r="J51" s="13">
        <v>2</v>
      </c>
      <c r="K51" s="13">
        <v>9</v>
      </c>
      <c r="L51" s="14">
        <v>6</v>
      </c>
      <c r="M51" s="127">
        <f t="shared" si="0"/>
        <v>6.8</v>
      </c>
      <c r="N51" s="22">
        <f>('Outcome Ratings and Valuations'!$U$206/10)*H51</f>
        <v>147.93104027037802</v>
      </c>
      <c r="O51" s="23">
        <f>('Outcome Ratings and Valuations'!$U$206/10)*I51</f>
        <v>103.55172818926462</v>
      </c>
      <c r="P51" s="23">
        <f>('Outcome Ratings and Valuations'!$U$206/10)*J51</f>
        <v>29.586208054075605</v>
      </c>
      <c r="Q51" s="23">
        <f>('Outcome Ratings and Valuations'!$U$206/10)*K51</f>
        <v>133.13793624334022</v>
      </c>
      <c r="R51" s="24">
        <f>('Outcome Ratings and Valuations'!$U$206/10)*L51</f>
        <v>88.758624162226823</v>
      </c>
      <c r="S51" s="111">
        <f t="shared" si="1"/>
        <v>100.59310738385707</v>
      </c>
      <c r="T51" s="10"/>
      <c r="U51" s="27"/>
      <c r="V51" s="14"/>
      <c r="W51" s="10"/>
      <c r="X51" s="13"/>
      <c r="Y51" s="14"/>
      <c r="Z51" s="10"/>
      <c r="AA51" s="13"/>
      <c r="AB51" s="21"/>
    </row>
    <row r="52" spans="1:28" s="6" customFormat="1" ht="15" customHeight="1" x14ac:dyDescent="0.25">
      <c r="A52" s="13" t="s">
        <v>262</v>
      </c>
      <c r="B52" s="7">
        <v>12</v>
      </c>
      <c r="C52" s="7" t="s">
        <v>52</v>
      </c>
      <c r="D52" s="7" t="s">
        <v>137</v>
      </c>
      <c r="E52" s="7" t="s">
        <v>18</v>
      </c>
      <c r="F52" s="8" t="s">
        <v>58</v>
      </c>
      <c r="G52" s="12">
        <v>2</v>
      </c>
      <c r="H52" s="10">
        <v>8</v>
      </c>
      <c r="I52" s="13">
        <v>6</v>
      </c>
      <c r="J52" s="13">
        <v>7</v>
      </c>
      <c r="K52" s="13">
        <v>9</v>
      </c>
      <c r="L52" s="14">
        <v>10</v>
      </c>
      <c r="M52" s="127">
        <f t="shared" si="0"/>
        <v>8</v>
      </c>
      <c r="N52" s="22">
        <f>('Outcome Ratings and Valuations'!$U$206/10)*H52</f>
        <v>118.34483221630242</v>
      </c>
      <c r="O52" s="23">
        <f>('Outcome Ratings and Valuations'!$U$206/10)*I52</f>
        <v>88.758624162226823</v>
      </c>
      <c r="P52" s="23">
        <f>('Outcome Ratings and Valuations'!$U$206/10)*J52</f>
        <v>103.55172818926462</v>
      </c>
      <c r="Q52" s="23">
        <f>('Outcome Ratings and Valuations'!$U$206/10)*K52</f>
        <v>133.13793624334022</v>
      </c>
      <c r="R52" s="24">
        <f>('Outcome Ratings and Valuations'!$U$206/10)*L52</f>
        <v>147.93104027037802</v>
      </c>
      <c r="S52" s="111">
        <f t="shared" si="1"/>
        <v>118.34483221630242</v>
      </c>
      <c r="T52" s="10"/>
      <c r="U52" s="27"/>
      <c r="V52" s="14"/>
      <c r="W52" s="10"/>
      <c r="X52" s="13"/>
      <c r="Y52" s="14"/>
      <c r="Z52" s="10"/>
      <c r="AA52" s="13"/>
      <c r="AB52" s="21"/>
    </row>
    <row r="53" spans="1:28" s="6" customFormat="1" ht="15" customHeight="1" x14ac:dyDescent="0.25">
      <c r="A53" s="13" t="s">
        <v>263</v>
      </c>
      <c r="B53" s="7">
        <v>12</v>
      </c>
      <c r="C53" s="7" t="s">
        <v>52</v>
      </c>
      <c r="D53" s="7" t="s">
        <v>137</v>
      </c>
      <c r="E53" s="7" t="s">
        <v>18</v>
      </c>
      <c r="F53" s="8" t="s">
        <v>58</v>
      </c>
      <c r="G53" s="12">
        <v>2</v>
      </c>
      <c r="H53" s="10">
        <v>6</v>
      </c>
      <c r="I53" s="13">
        <v>9</v>
      </c>
      <c r="J53" s="13">
        <v>8</v>
      </c>
      <c r="K53" s="13">
        <v>10</v>
      </c>
      <c r="L53" s="14">
        <v>7</v>
      </c>
      <c r="M53" s="127">
        <f t="shared" si="0"/>
        <v>8</v>
      </c>
      <c r="N53" s="22">
        <f>('Outcome Ratings and Valuations'!$U$206/10)*H53</f>
        <v>88.758624162226823</v>
      </c>
      <c r="O53" s="23">
        <f>('Outcome Ratings and Valuations'!$U$206/10)*I53</f>
        <v>133.13793624334022</v>
      </c>
      <c r="P53" s="23">
        <f>('Outcome Ratings and Valuations'!$U$206/10)*J53</f>
        <v>118.34483221630242</v>
      </c>
      <c r="Q53" s="23">
        <f>('Outcome Ratings and Valuations'!$U$206/10)*K53</f>
        <v>147.93104027037802</v>
      </c>
      <c r="R53" s="24">
        <f>('Outcome Ratings and Valuations'!$U$206/10)*L53</f>
        <v>103.55172818926462</v>
      </c>
      <c r="S53" s="111">
        <f t="shared" si="1"/>
        <v>118.34483221630242</v>
      </c>
      <c r="T53" s="10"/>
      <c r="U53" s="27"/>
      <c r="V53" s="14"/>
      <c r="W53" s="10"/>
      <c r="X53" s="13"/>
      <c r="Y53" s="14"/>
      <c r="Z53" s="10"/>
      <c r="AA53" s="13"/>
      <c r="AB53" s="21"/>
    </row>
    <row r="54" spans="1:28" s="6" customFormat="1" ht="15" customHeight="1" x14ac:dyDescent="0.25">
      <c r="A54" s="13" t="s">
        <v>264</v>
      </c>
      <c r="B54" s="7">
        <v>12</v>
      </c>
      <c r="C54" s="7" t="s">
        <v>52</v>
      </c>
      <c r="D54" s="7" t="s">
        <v>137</v>
      </c>
      <c r="E54" s="7" t="s">
        <v>18</v>
      </c>
      <c r="F54" s="8" t="s">
        <v>58</v>
      </c>
      <c r="G54" s="12">
        <v>3</v>
      </c>
      <c r="H54" s="10">
        <v>6</v>
      </c>
      <c r="I54" s="13">
        <v>9</v>
      </c>
      <c r="J54" s="13">
        <v>8</v>
      </c>
      <c r="K54" s="13">
        <v>10</v>
      </c>
      <c r="L54" s="14">
        <v>7</v>
      </c>
      <c r="M54" s="127">
        <f t="shared" si="0"/>
        <v>8</v>
      </c>
      <c r="N54" s="22">
        <f>('Outcome Ratings and Valuations'!$U$206/10)*H54</f>
        <v>88.758624162226823</v>
      </c>
      <c r="O54" s="23">
        <f>('Outcome Ratings and Valuations'!$U$206/10)*I54</f>
        <v>133.13793624334022</v>
      </c>
      <c r="P54" s="23">
        <f>('Outcome Ratings and Valuations'!$U$206/10)*J54</f>
        <v>118.34483221630242</v>
      </c>
      <c r="Q54" s="23">
        <f>('Outcome Ratings and Valuations'!$U$206/10)*K54</f>
        <v>147.93104027037802</v>
      </c>
      <c r="R54" s="24">
        <f>('Outcome Ratings and Valuations'!$U$206/10)*L54</f>
        <v>103.55172818926462</v>
      </c>
      <c r="S54" s="111">
        <f t="shared" si="1"/>
        <v>118.34483221630242</v>
      </c>
      <c r="T54" s="10"/>
      <c r="U54" s="27"/>
      <c r="V54" s="14"/>
      <c r="W54" s="10"/>
      <c r="X54" s="13"/>
      <c r="Y54" s="14"/>
      <c r="Z54" s="10"/>
      <c r="AA54" s="13"/>
      <c r="AB54" s="21"/>
    </row>
    <row r="55" spans="1:28" s="6" customFormat="1" ht="15" customHeight="1" x14ac:dyDescent="0.25">
      <c r="A55" s="13" t="s">
        <v>265</v>
      </c>
      <c r="B55" s="7">
        <v>11</v>
      </c>
      <c r="C55" s="7" t="s">
        <v>52</v>
      </c>
      <c r="D55" s="7" t="s">
        <v>137</v>
      </c>
      <c r="E55" s="7" t="s">
        <v>18</v>
      </c>
      <c r="F55" s="8" t="s">
        <v>58</v>
      </c>
      <c r="G55" s="12">
        <v>3</v>
      </c>
      <c r="H55" s="10">
        <v>6</v>
      </c>
      <c r="I55" s="13">
        <v>9</v>
      </c>
      <c r="J55" s="13">
        <v>8</v>
      </c>
      <c r="K55" s="13">
        <v>10</v>
      </c>
      <c r="L55" s="14">
        <v>7</v>
      </c>
      <c r="M55" s="127">
        <f t="shared" si="0"/>
        <v>8</v>
      </c>
      <c r="N55" s="22">
        <f>('Outcome Ratings and Valuations'!$U$206/10)*H55</f>
        <v>88.758624162226823</v>
      </c>
      <c r="O55" s="23">
        <f>('Outcome Ratings and Valuations'!$U$206/10)*I55</f>
        <v>133.13793624334022</v>
      </c>
      <c r="P55" s="23">
        <f>('Outcome Ratings and Valuations'!$U$206/10)*J55</f>
        <v>118.34483221630242</v>
      </c>
      <c r="Q55" s="23">
        <f>('Outcome Ratings and Valuations'!$U$206/10)*K55</f>
        <v>147.93104027037802</v>
      </c>
      <c r="R55" s="24">
        <f>('Outcome Ratings and Valuations'!$U$206/10)*L55</f>
        <v>103.55172818926462</v>
      </c>
      <c r="S55" s="111">
        <f t="shared" si="1"/>
        <v>118.34483221630242</v>
      </c>
      <c r="T55" s="10"/>
      <c r="U55" s="27"/>
      <c r="V55" s="14"/>
      <c r="W55" s="10"/>
      <c r="X55" s="13"/>
      <c r="Y55" s="14"/>
      <c r="Z55" s="10"/>
      <c r="AA55" s="13"/>
      <c r="AB55" s="21"/>
    </row>
    <row r="56" spans="1:28" s="6" customFormat="1" ht="15" customHeight="1" x14ac:dyDescent="0.25">
      <c r="A56" s="13" t="s">
        <v>266</v>
      </c>
      <c r="B56" s="7">
        <v>11</v>
      </c>
      <c r="C56" s="7" t="s">
        <v>52</v>
      </c>
      <c r="D56" s="7" t="s">
        <v>137</v>
      </c>
      <c r="E56" s="7" t="s">
        <v>18</v>
      </c>
      <c r="F56" s="8" t="s">
        <v>58</v>
      </c>
      <c r="G56" s="12">
        <v>3</v>
      </c>
      <c r="H56" s="10">
        <v>5</v>
      </c>
      <c r="I56" s="13">
        <v>8</v>
      </c>
      <c r="J56" s="13">
        <v>7</v>
      </c>
      <c r="K56" s="13">
        <v>9</v>
      </c>
      <c r="L56" s="14">
        <v>10</v>
      </c>
      <c r="M56" s="127">
        <f t="shared" si="0"/>
        <v>7.8</v>
      </c>
      <c r="N56" s="22">
        <f>('Outcome Ratings and Valuations'!$U$206/10)*H56</f>
        <v>73.96552013518901</v>
      </c>
      <c r="O56" s="23">
        <f>('Outcome Ratings and Valuations'!$U$206/10)*I56</f>
        <v>118.34483221630242</v>
      </c>
      <c r="P56" s="23">
        <f>('Outcome Ratings and Valuations'!$U$206/10)*J56</f>
        <v>103.55172818926462</v>
      </c>
      <c r="Q56" s="23">
        <f>('Outcome Ratings and Valuations'!$U$206/10)*K56</f>
        <v>133.13793624334022</v>
      </c>
      <c r="R56" s="24">
        <f>('Outcome Ratings and Valuations'!$U$206/10)*L56</f>
        <v>147.93104027037802</v>
      </c>
      <c r="S56" s="111">
        <f t="shared" si="1"/>
        <v>115.38621141089486</v>
      </c>
      <c r="T56" s="10"/>
      <c r="U56" s="27"/>
      <c r="V56" s="14"/>
      <c r="W56" s="10"/>
      <c r="X56" s="13"/>
      <c r="Y56" s="14"/>
      <c r="Z56" s="10"/>
      <c r="AA56" s="13"/>
      <c r="AB56" s="21"/>
    </row>
    <row r="57" spans="1:28" s="6" customFormat="1" ht="15" customHeight="1" x14ac:dyDescent="0.25">
      <c r="A57" s="13" t="s">
        <v>267</v>
      </c>
      <c r="B57" s="7">
        <v>12</v>
      </c>
      <c r="C57" s="7" t="s">
        <v>52</v>
      </c>
      <c r="D57" s="7" t="s">
        <v>137</v>
      </c>
      <c r="E57" s="7" t="s">
        <v>18</v>
      </c>
      <c r="F57" s="8" t="s">
        <v>58</v>
      </c>
      <c r="G57" s="12">
        <v>3</v>
      </c>
      <c r="H57" s="10">
        <v>6</v>
      </c>
      <c r="I57" s="13">
        <v>9</v>
      </c>
      <c r="J57" s="13">
        <v>8</v>
      </c>
      <c r="K57" s="13">
        <v>10</v>
      </c>
      <c r="L57" s="14">
        <v>7</v>
      </c>
      <c r="M57" s="127">
        <f t="shared" si="0"/>
        <v>8</v>
      </c>
      <c r="N57" s="22">
        <f>('Outcome Ratings and Valuations'!$U$206/10)*H57</f>
        <v>88.758624162226823</v>
      </c>
      <c r="O57" s="23">
        <f>('Outcome Ratings and Valuations'!$U$206/10)*I57</f>
        <v>133.13793624334022</v>
      </c>
      <c r="P57" s="23">
        <f>('Outcome Ratings and Valuations'!$U$206/10)*J57</f>
        <v>118.34483221630242</v>
      </c>
      <c r="Q57" s="23">
        <f>('Outcome Ratings and Valuations'!$U$206/10)*K57</f>
        <v>147.93104027037802</v>
      </c>
      <c r="R57" s="24">
        <f>('Outcome Ratings and Valuations'!$U$206/10)*L57</f>
        <v>103.55172818926462</v>
      </c>
      <c r="S57" s="111">
        <f t="shared" si="1"/>
        <v>118.34483221630242</v>
      </c>
      <c r="T57" s="10"/>
      <c r="U57" s="27"/>
      <c r="V57" s="14"/>
      <c r="W57" s="10"/>
      <c r="X57" s="13"/>
      <c r="Y57" s="14"/>
      <c r="Z57" s="10"/>
      <c r="AA57" s="13"/>
      <c r="AB57" s="21"/>
    </row>
    <row r="58" spans="1:28" s="6" customFormat="1" ht="15" customHeight="1" x14ac:dyDescent="0.25">
      <c r="A58" s="13" t="s">
        <v>268</v>
      </c>
      <c r="B58" s="7">
        <v>12</v>
      </c>
      <c r="C58" s="7" t="s">
        <v>52</v>
      </c>
      <c r="D58" s="7" t="s">
        <v>137</v>
      </c>
      <c r="E58" s="7" t="s">
        <v>18</v>
      </c>
      <c r="F58" s="8" t="s">
        <v>58</v>
      </c>
      <c r="G58" s="12">
        <v>3</v>
      </c>
      <c r="H58" s="10">
        <v>8</v>
      </c>
      <c r="I58" s="13">
        <v>7</v>
      </c>
      <c r="J58" s="13">
        <v>9</v>
      </c>
      <c r="K58" s="13">
        <v>10</v>
      </c>
      <c r="L58" s="14">
        <v>6</v>
      </c>
      <c r="M58" s="127">
        <f t="shared" si="0"/>
        <v>8</v>
      </c>
      <c r="N58" s="22">
        <f>('Outcome Ratings and Valuations'!$U$206/10)*H58</f>
        <v>118.34483221630242</v>
      </c>
      <c r="O58" s="23">
        <f>('Outcome Ratings and Valuations'!$U$206/10)*I58</f>
        <v>103.55172818926462</v>
      </c>
      <c r="P58" s="23">
        <f>('Outcome Ratings and Valuations'!$U$206/10)*J58</f>
        <v>133.13793624334022</v>
      </c>
      <c r="Q58" s="23">
        <f>('Outcome Ratings and Valuations'!$U$206/10)*K58</f>
        <v>147.93104027037802</v>
      </c>
      <c r="R58" s="24">
        <f>('Outcome Ratings and Valuations'!$U$206/10)*L58</f>
        <v>88.758624162226823</v>
      </c>
      <c r="S58" s="111">
        <f t="shared" si="1"/>
        <v>118.34483221630244</v>
      </c>
      <c r="T58" s="10"/>
      <c r="U58" s="27"/>
      <c r="V58" s="14"/>
      <c r="W58" s="10"/>
      <c r="X58" s="13"/>
      <c r="Y58" s="14"/>
      <c r="Z58" s="10"/>
      <c r="AA58" s="13"/>
      <c r="AB58" s="21"/>
    </row>
    <row r="59" spans="1:28" s="6" customFormat="1" ht="15" customHeight="1" x14ac:dyDescent="0.25">
      <c r="A59" s="13" t="s">
        <v>269</v>
      </c>
      <c r="B59" s="7">
        <v>12</v>
      </c>
      <c r="C59" s="7" t="s">
        <v>52</v>
      </c>
      <c r="D59" s="7" t="s">
        <v>137</v>
      </c>
      <c r="E59" s="56" t="s">
        <v>17</v>
      </c>
      <c r="F59" s="8" t="s">
        <v>58</v>
      </c>
      <c r="G59" s="12">
        <v>4</v>
      </c>
      <c r="H59" s="10">
        <v>9</v>
      </c>
      <c r="I59" s="13">
        <v>7</v>
      </c>
      <c r="J59" s="13">
        <v>5</v>
      </c>
      <c r="K59" s="13">
        <v>10</v>
      </c>
      <c r="L59" s="14">
        <v>8</v>
      </c>
      <c r="M59" s="127">
        <f t="shared" si="0"/>
        <v>7.8</v>
      </c>
      <c r="N59" s="22">
        <f>('Outcome Ratings and Valuations'!$U$206/10)*H59</f>
        <v>133.13793624334022</v>
      </c>
      <c r="O59" s="23">
        <f>('Outcome Ratings and Valuations'!$U$206/10)*I59</f>
        <v>103.55172818926462</v>
      </c>
      <c r="P59" s="23">
        <f>('Outcome Ratings and Valuations'!$U$206/10)*J59</f>
        <v>73.96552013518901</v>
      </c>
      <c r="Q59" s="23">
        <f>('Outcome Ratings and Valuations'!$U$206/10)*K59</f>
        <v>147.93104027037802</v>
      </c>
      <c r="R59" s="24">
        <f>('Outcome Ratings and Valuations'!$U$206/10)*L59</f>
        <v>118.34483221630242</v>
      </c>
      <c r="S59" s="111">
        <f t="shared" si="1"/>
        <v>115.38621141089486</v>
      </c>
      <c r="T59" s="10"/>
      <c r="U59" s="27"/>
      <c r="V59" s="14"/>
      <c r="W59" s="10"/>
      <c r="X59" s="13"/>
      <c r="Y59" s="14"/>
      <c r="Z59" s="10"/>
      <c r="AA59" s="13"/>
      <c r="AB59" s="21"/>
    </row>
    <row r="60" spans="1:28" s="6" customFormat="1" ht="15" customHeight="1" x14ac:dyDescent="0.25">
      <c r="A60" s="13" t="s">
        <v>270</v>
      </c>
      <c r="B60" s="7">
        <v>12</v>
      </c>
      <c r="C60" s="7" t="s">
        <v>52</v>
      </c>
      <c r="D60" s="7" t="s">
        <v>137</v>
      </c>
      <c r="E60" s="56" t="s">
        <v>17</v>
      </c>
      <c r="F60" s="8" t="s">
        <v>58</v>
      </c>
      <c r="G60" s="12">
        <v>4</v>
      </c>
      <c r="H60" s="10">
        <v>7</v>
      </c>
      <c r="I60" s="13">
        <v>6</v>
      </c>
      <c r="J60" s="13">
        <v>9</v>
      </c>
      <c r="K60" s="13">
        <v>8</v>
      </c>
      <c r="L60" s="14">
        <v>10</v>
      </c>
      <c r="M60" s="127">
        <f t="shared" si="0"/>
        <v>8</v>
      </c>
      <c r="N60" s="22">
        <f>('Outcome Ratings and Valuations'!$U$206/10)*H60</f>
        <v>103.55172818926462</v>
      </c>
      <c r="O60" s="23">
        <f>('Outcome Ratings and Valuations'!$U$206/10)*I60</f>
        <v>88.758624162226823</v>
      </c>
      <c r="P60" s="23">
        <f>('Outcome Ratings and Valuations'!$U$206/10)*J60</f>
        <v>133.13793624334022</v>
      </c>
      <c r="Q60" s="23">
        <f>('Outcome Ratings and Valuations'!$U$206/10)*K60</f>
        <v>118.34483221630242</v>
      </c>
      <c r="R60" s="24">
        <f>('Outcome Ratings and Valuations'!$U$206/10)*L60</f>
        <v>147.93104027037802</v>
      </c>
      <c r="S60" s="111">
        <f t="shared" si="1"/>
        <v>118.34483221630242</v>
      </c>
      <c r="T60" s="10"/>
      <c r="U60" s="27"/>
      <c r="V60" s="14"/>
      <c r="W60" s="10"/>
      <c r="X60" s="13"/>
      <c r="Y60" s="14"/>
      <c r="Z60" s="10"/>
      <c r="AA60" s="13"/>
      <c r="AB60" s="21"/>
    </row>
    <row r="61" spans="1:28" s="6" customFormat="1" ht="15" customHeight="1" x14ac:dyDescent="0.25">
      <c r="A61" s="13" t="s">
        <v>271</v>
      </c>
      <c r="B61" s="7">
        <v>12</v>
      </c>
      <c r="C61" s="7" t="s">
        <v>52</v>
      </c>
      <c r="D61" s="7" t="s">
        <v>137</v>
      </c>
      <c r="E61" s="56" t="s">
        <v>17</v>
      </c>
      <c r="F61" s="8" t="s">
        <v>58</v>
      </c>
      <c r="G61" s="12">
        <v>4</v>
      </c>
      <c r="H61" s="10">
        <v>9</v>
      </c>
      <c r="I61" s="13">
        <v>7</v>
      </c>
      <c r="J61" s="13">
        <v>5</v>
      </c>
      <c r="K61" s="13">
        <v>10</v>
      </c>
      <c r="L61" s="14">
        <v>8</v>
      </c>
      <c r="M61" s="127">
        <f t="shared" si="0"/>
        <v>7.8</v>
      </c>
      <c r="N61" s="22">
        <f>('Outcome Ratings and Valuations'!$U$206/10)*H61</f>
        <v>133.13793624334022</v>
      </c>
      <c r="O61" s="23">
        <f>('Outcome Ratings and Valuations'!$U$206/10)*I61</f>
        <v>103.55172818926462</v>
      </c>
      <c r="P61" s="23">
        <f>('Outcome Ratings and Valuations'!$U$206/10)*J61</f>
        <v>73.96552013518901</v>
      </c>
      <c r="Q61" s="23">
        <f>('Outcome Ratings and Valuations'!$U$206/10)*K61</f>
        <v>147.93104027037802</v>
      </c>
      <c r="R61" s="24">
        <f>('Outcome Ratings and Valuations'!$U$206/10)*L61</f>
        <v>118.34483221630242</v>
      </c>
      <c r="S61" s="111">
        <f t="shared" si="1"/>
        <v>115.38621141089486</v>
      </c>
      <c r="T61" s="10"/>
      <c r="U61" s="27"/>
      <c r="V61" s="14"/>
      <c r="W61" s="10"/>
      <c r="X61" s="13"/>
      <c r="Y61" s="14"/>
      <c r="Z61" s="10"/>
      <c r="AA61" s="13"/>
      <c r="AB61" s="21"/>
    </row>
    <row r="62" spans="1:28" s="6" customFormat="1" ht="15" customHeight="1" x14ac:dyDescent="0.25">
      <c r="A62" s="13" t="s">
        <v>272</v>
      </c>
      <c r="B62" s="7">
        <v>12</v>
      </c>
      <c r="C62" s="7" t="s">
        <v>52</v>
      </c>
      <c r="D62" s="7" t="s">
        <v>137</v>
      </c>
      <c r="E62" s="7" t="s">
        <v>18</v>
      </c>
      <c r="F62" s="8" t="s">
        <v>58</v>
      </c>
      <c r="G62" s="12">
        <v>4</v>
      </c>
      <c r="H62" s="10">
        <v>6</v>
      </c>
      <c r="I62" s="13">
        <v>8</v>
      </c>
      <c r="J62" s="13">
        <v>7</v>
      </c>
      <c r="K62" s="13">
        <v>9</v>
      </c>
      <c r="L62" s="14">
        <v>10</v>
      </c>
      <c r="M62" s="127">
        <f t="shared" si="0"/>
        <v>8</v>
      </c>
      <c r="N62" s="22">
        <f>('Outcome Ratings and Valuations'!$U$206/10)*H62</f>
        <v>88.758624162226823</v>
      </c>
      <c r="O62" s="23">
        <f>('Outcome Ratings and Valuations'!$U$206/10)*I62</f>
        <v>118.34483221630242</v>
      </c>
      <c r="P62" s="23">
        <f>('Outcome Ratings and Valuations'!$U$206/10)*J62</f>
        <v>103.55172818926462</v>
      </c>
      <c r="Q62" s="23">
        <f>('Outcome Ratings and Valuations'!$U$206/10)*K62</f>
        <v>133.13793624334022</v>
      </c>
      <c r="R62" s="24">
        <f>('Outcome Ratings and Valuations'!$U$206/10)*L62</f>
        <v>147.93104027037802</v>
      </c>
      <c r="S62" s="111">
        <f t="shared" si="1"/>
        <v>118.34483221630242</v>
      </c>
      <c r="T62" s="10"/>
      <c r="U62" s="27"/>
      <c r="V62" s="14"/>
      <c r="W62" s="10"/>
      <c r="X62" s="13"/>
      <c r="Y62" s="14"/>
      <c r="Z62" s="10"/>
      <c r="AA62" s="13"/>
      <c r="AB62" s="21"/>
    </row>
    <row r="63" spans="1:28" s="6" customFormat="1" ht="15" customHeight="1" x14ac:dyDescent="0.25">
      <c r="A63" s="13" t="s">
        <v>273</v>
      </c>
      <c r="B63" s="7">
        <v>12</v>
      </c>
      <c r="C63" s="7" t="s">
        <v>52</v>
      </c>
      <c r="D63" s="7" t="s">
        <v>137</v>
      </c>
      <c r="E63" s="56" t="s">
        <v>17</v>
      </c>
      <c r="F63" s="8" t="s">
        <v>58</v>
      </c>
      <c r="G63" s="12">
        <v>4</v>
      </c>
      <c r="H63" s="10">
        <v>8</v>
      </c>
      <c r="I63" s="13">
        <v>6</v>
      </c>
      <c r="J63" s="13">
        <v>2</v>
      </c>
      <c r="K63" s="13">
        <v>10</v>
      </c>
      <c r="L63" s="14">
        <v>9</v>
      </c>
      <c r="M63" s="127">
        <f t="shared" si="0"/>
        <v>7</v>
      </c>
      <c r="N63" s="22">
        <f>('Outcome Ratings and Valuations'!$U$206/10)*H63</f>
        <v>118.34483221630242</v>
      </c>
      <c r="O63" s="23">
        <f>('Outcome Ratings and Valuations'!$U$206/10)*I63</f>
        <v>88.758624162226823</v>
      </c>
      <c r="P63" s="23">
        <f>('Outcome Ratings and Valuations'!$U$206/10)*J63</f>
        <v>29.586208054075605</v>
      </c>
      <c r="Q63" s="23">
        <f>('Outcome Ratings and Valuations'!$U$206/10)*K63</f>
        <v>147.93104027037802</v>
      </c>
      <c r="R63" s="24">
        <f>('Outcome Ratings and Valuations'!$U$206/10)*L63</f>
        <v>133.13793624334022</v>
      </c>
      <c r="S63" s="111">
        <f t="shared" si="1"/>
        <v>103.55172818926462</v>
      </c>
      <c r="T63" s="10"/>
      <c r="U63" s="27"/>
      <c r="V63" s="14"/>
      <c r="W63" s="10"/>
      <c r="X63" s="13"/>
      <c r="Y63" s="14"/>
      <c r="Z63" s="10"/>
      <c r="AA63" s="13"/>
      <c r="AB63" s="21"/>
    </row>
    <row r="64" spans="1:28" s="6" customFormat="1" ht="15" customHeight="1" x14ac:dyDescent="0.25">
      <c r="A64" s="13" t="s">
        <v>274</v>
      </c>
      <c r="B64" s="7">
        <v>11</v>
      </c>
      <c r="C64" s="7" t="s">
        <v>52</v>
      </c>
      <c r="D64" s="7" t="s">
        <v>137</v>
      </c>
      <c r="E64" s="56" t="s">
        <v>17</v>
      </c>
      <c r="F64" s="8" t="s">
        <v>58</v>
      </c>
      <c r="G64" s="12">
        <v>5</v>
      </c>
      <c r="H64" s="10">
        <v>9</v>
      </c>
      <c r="I64" s="13">
        <v>7</v>
      </c>
      <c r="J64" s="13">
        <v>10</v>
      </c>
      <c r="K64" s="13">
        <v>8</v>
      </c>
      <c r="L64" s="14">
        <v>6</v>
      </c>
      <c r="M64" s="127">
        <f t="shared" si="0"/>
        <v>8</v>
      </c>
      <c r="N64" s="22">
        <f>('Outcome Ratings and Valuations'!$U$206/10)*H64</f>
        <v>133.13793624334022</v>
      </c>
      <c r="O64" s="23">
        <f>('Outcome Ratings and Valuations'!$U$206/10)*I64</f>
        <v>103.55172818926462</v>
      </c>
      <c r="P64" s="23">
        <f>('Outcome Ratings and Valuations'!$U$206/10)*J64</f>
        <v>147.93104027037802</v>
      </c>
      <c r="Q64" s="23">
        <f>('Outcome Ratings and Valuations'!$U$206/10)*K64</f>
        <v>118.34483221630242</v>
      </c>
      <c r="R64" s="24">
        <f>('Outcome Ratings and Valuations'!$U$206/10)*L64</f>
        <v>88.758624162226823</v>
      </c>
      <c r="S64" s="111">
        <f t="shared" si="1"/>
        <v>118.34483221630242</v>
      </c>
      <c r="T64" s="10"/>
      <c r="U64" s="27"/>
      <c r="V64" s="14"/>
      <c r="W64" s="10"/>
      <c r="X64" s="13"/>
      <c r="Y64" s="14"/>
      <c r="Z64" s="10"/>
      <c r="AA64" s="13"/>
      <c r="AB64" s="21"/>
    </row>
    <row r="65" spans="1:28" s="6" customFormat="1" ht="15" customHeight="1" x14ac:dyDescent="0.25">
      <c r="A65" s="13" t="s">
        <v>275</v>
      </c>
      <c r="B65" s="7">
        <v>11</v>
      </c>
      <c r="C65" s="7" t="s">
        <v>52</v>
      </c>
      <c r="D65" s="7" t="s">
        <v>137</v>
      </c>
      <c r="E65" s="56" t="s">
        <v>17</v>
      </c>
      <c r="F65" s="8" t="s">
        <v>58</v>
      </c>
      <c r="G65" s="12">
        <v>5</v>
      </c>
      <c r="H65" s="10">
        <v>10</v>
      </c>
      <c r="I65" s="13">
        <v>9</v>
      </c>
      <c r="J65" s="13">
        <v>6</v>
      </c>
      <c r="K65" s="13">
        <v>8</v>
      </c>
      <c r="L65" s="14">
        <v>7</v>
      </c>
      <c r="M65" s="127">
        <f t="shared" si="0"/>
        <v>8</v>
      </c>
      <c r="N65" s="22">
        <f>('Outcome Ratings and Valuations'!$U$206/10)*H65</f>
        <v>147.93104027037802</v>
      </c>
      <c r="O65" s="23">
        <f>('Outcome Ratings and Valuations'!$U$206/10)*I65</f>
        <v>133.13793624334022</v>
      </c>
      <c r="P65" s="23">
        <f>('Outcome Ratings and Valuations'!$U$206/10)*J65</f>
        <v>88.758624162226823</v>
      </c>
      <c r="Q65" s="23">
        <f>('Outcome Ratings and Valuations'!$U$206/10)*K65</f>
        <v>118.34483221630242</v>
      </c>
      <c r="R65" s="24">
        <f>('Outcome Ratings and Valuations'!$U$206/10)*L65</f>
        <v>103.55172818926462</v>
      </c>
      <c r="S65" s="111">
        <f t="shared" si="1"/>
        <v>118.34483221630242</v>
      </c>
      <c r="T65" s="10"/>
      <c r="U65" s="27"/>
      <c r="V65" s="14"/>
      <c r="W65" s="10"/>
      <c r="X65" s="13"/>
      <c r="Y65" s="14"/>
      <c r="Z65" s="10"/>
      <c r="AA65" s="13"/>
      <c r="AB65" s="21"/>
    </row>
    <row r="66" spans="1:28" s="6" customFormat="1" ht="15" customHeight="1" x14ac:dyDescent="0.25">
      <c r="A66" s="13" t="s">
        <v>276</v>
      </c>
      <c r="B66" s="7">
        <v>11</v>
      </c>
      <c r="C66" s="7" t="s">
        <v>52</v>
      </c>
      <c r="D66" s="7" t="s">
        <v>137</v>
      </c>
      <c r="E66" s="7" t="s">
        <v>18</v>
      </c>
      <c r="F66" s="8" t="s">
        <v>58</v>
      </c>
      <c r="G66" s="12">
        <v>5</v>
      </c>
      <c r="H66" s="10">
        <v>6</v>
      </c>
      <c r="I66" s="13">
        <v>7</v>
      </c>
      <c r="J66" s="13">
        <v>10</v>
      </c>
      <c r="K66" s="13">
        <v>8</v>
      </c>
      <c r="L66" s="14">
        <v>9</v>
      </c>
      <c r="M66" s="127">
        <f t="shared" si="0"/>
        <v>8</v>
      </c>
      <c r="N66" s="22">
        <f>('Outcome Ratings and Valuations'!$U$206/10)*H66</f>
        <v>88.758624162226823</v>
      </c>
      <c r="O66" s="23">
        <f>('Outcome Ratings and Valuations'!$U$206/10)*I66</f>
        <v>103.55172818926462</v>
      </c>
      <c r="P66" s="23">
        <f>('Outcome Ratings and Valuations'!$U$206/10)*J66</f>
        <v>147.93104027037802</v>
      </c>
      <c r="Q66" s="23">
        <f>('Outcome Ratings and Valuations'!$U$206/10)*K66</f>
        <v>118.34483221630242</v>
      </c>
      <c r="R66" s="24">
        <f>('Outcome Ratings and Valuations'!$U$206/10)*L66</f>
        <v>133.13793624334022</v>
      </c>
      <c r="S66" s="111">
        <f t="shared" si="1"/>
        <v>118.34483221630244</v>
      </c>
      <c r="T66" s="10"/>
      <c r="U66" s="27"/>
      <c r="V66" s="14"/>
      <c r="W66" s="10"/>
      <c r="X66" s="13"/>
      <c r="Y66" s="14"/>
      <c r="Z66" s="10"/>
      <c r="AA66" s="13"/>
      <c r="AB66" s="21"/>
    </row>
    <row r="67" spans="1:28" s="6" customFormat="1" ht="15" customHeight="1" x14ac:dyDescent="0.25">
      <c r="A67" s="13" t="s">
        <v>277</v>
      </c>
      <c r="B67" s="7">
        <v>11</v>
      </c>
      <c r="C67" s="7" t="s">
        <v>52</v>
      </c>
      <c r="D67" s="7" t="s">
        <v>137</v>
      </c>
      <c r="E67" s="7" t="s">
        <v>18</v>
      </c>
      <c r="F67" s="8" t="s">
        <v>58</v>
      </c>
      <c r="G67" s="12">
        <v>5</v>
      </c>
      <c r="H67" s="10">
        <v>9</v>
      </c>
      <c r="I67" s="13">
        <v>6</v>
      </c>
      <c r="J67" s="13">
        <v>10</v>
      </c>
      <c r="K67" s="13">
        <v>7</v>
      </c>
      <c r="L67" s="14">
        <v>8</v>
      </c>
      <c r="M67" s="127">
        <f t="shared" si="0"/>
        <v>8</v>
      </c>
      <c r="N67" s="22">
        <f>('Outcome Ratings and Valuations'!$U$206/10)*H67</f>
        <v>133.13793624334022</v>
      </c>
      <c r="O67" s="23">
        <f>('Outcome Ratings and Valuations'!$U$206/10)*I67</f>
        <v>88.758624162226823</v>
      </c>
      <c r="P67" s="23">
        <f>('Outcome Ratings and Valuations'!$U$206/10)*J67</f>
        <v>147.93104027037802</v>
      </c>
      <c r="Q67" s="23">
        <f>('Outcome Ratings and Valuations'!$U$206/10)*K67</f>
        <v>103.55172818926462</v>
      </c>
      <c r="R67" s="24">
        <f>('Outcome Ratings and Valuations'!$U$206/10)*L67</f>
        <v>118.34483221630242</v>
      </c>
      <c r="S67" s="111">
        <f t="shared" si="1"/>
        <v>118.34483221630242</v>
      </c>
      <c r="T67" s="10"/>
      <c r="U67" s="27"/>
      <c r="V67" s="14"/>
      <c r="W67" s="10"/>
      <c r="X67" s="13"/>
      <c r="Y67" s="14"/>
      <c r="Z67" s="10"/>
      <c r="AA67" s="13"/>
      <c r="AB67" s="21"/>
    </row>
    <row r="68" spans="1:28" s="6" customFormat="1" ht="15" customHeight="1" x14ac:dyDescent="0.25">
      <c r="A68" s="13" t="s">
        <v>278</v>
      </c>
      <c r="B68" s="7">
        <v>11</v>
      </c>
      <c r="C68" s="7" t="s">
        <v>52</v>
      </c>
      <c r="D68" s="7" t="s">
        <v>137</v>
      </c>
      <c r="E68" s="7" t="s">
        <v>18</v>
      </c>
      <c r="F68" s="8" t="s">
        <v>58</v>
      </c>
      <c r="G68" s="12">
        <v>5</v>
      </c>
      <c r="H68" s="10">
        <v>9</v>
      </c>
      <c r="I68" s="13">
        <v>8</v>
      </c>
      <c r="J68" s="13">
        <v>10</v>
      </c>
      <c r="K68" s="13">
        <v>7</v>
      </c>
      <c r="L68" s="14">
        <v>6</v>
      </c>
      <c r="M68" s="127">
        <f t="shared" si="0"/>
        <v>8</v>
      </c>
      <c r="N68" s="22">
        <f>('Outcome Ratings and Valuations'!$U$206/10)*H68</f>
        <v>133.13793624334022</v>
      </c>
      <c r="O68" s="23">
        <f>('Outcome Ratings and Valuations'!$U$206/10)*I68</f>
        <v>118.34483221630242</v>
      </c>
      <c r="P68" s="23">
        <f>('Outcome Ratings and Valuations'!$U$206/10)*J68</f>
        <v>147.93104027037802</v>
      </c>
      <c r="Q68" s="23">
        <f>('Outcome Ratings and Valuations'!$U$206/10)*K68</f>
        <v>103.55172818926462</v>
      </c>
      <c r="R68" s="24">
        <f>('Outcome Ratings and Valuations'!$U$206/10)*L68</f>
        <v>88.758624162226823</v>
      </c>
      <c r="S68" s="111">
        <f t="shared" si="1"/>
        <v>118.34483221630242</v>
      </c>
      <c r="T68" s="10"/>
      <c r="U68" s="27"/>
      <c r="V68" s="14"/>
      <c r="W68" s="10"/>
      <c r="X68" s="13"/>
      <c r="Y68" s="14"/>
      <c r="Z68" s="10"/>
      <c r="AA68" s="13"/>
      <c r="AB68" s="21"/>
    </row>
    <row r="69" spans="1:28" s="6" customFormat="1" ht="15" customHeight="1" x14ac:dyDescent="0.25">
      <c r="A69" s="13" t="s">
        <v>279</v>
      </c>
      <c r="B69" s="7">
        <v>11</v>
      </c>
      <c r="C69" s="7" t="s">
        <v>52</v>
      </c>
      <c r="D69" s="7" t="s">
        <v>137</v>
      </c>
      <c r="E69" s="56" t="s">
        <v>17</v>
      </c>
      <c r="F69" s="8" t="s">
        <v>58</v>
      </c>
      <c r="G69" s="12">
        <v>6</v>
      </c>
      <c r="H69" s="10">
        <v>7</v>
      </c>
      <c r="I69" s="13">
        <v>10</v>
      </c>
      <c r="J69" s="13">
        <v>6</v>
      </c>
      <c r="K69" s="13">
        <v>9</v>
      </c>
      <c r="L69" s="14">
        <v>5</v>
      </c>
      <c r="M69" s="127">
        <f t="shared" si="0"/>
        <v>7.4</v>
      </c>
      <c r="N69" s="22">
        <f>('Outcome Ratings and Valuations'!$U$206/10)*H69</f>
        <v>103.55172818926462</v>
      </c>
      <c r="O69" s="23">
        <f>('Outcome Ratings and Valuations'!$U$206/10)*I69</f>
        <v>147.93104027037802</v>
      </c>
      <c r="P69" s="23">
        <f>('Outcome Ratings and Valuations'!$U$206/10)*J69</f>
        <v>88.758624162226823</v>
      </c>
      <c r="Q69" s="23">
        <f>('Outcome Ratings and Valuations'!$U$206/10)*K69</f>
        <v>133.13793624334022</v>
      </c>
      <c r="R69" s="24">
        <f>('Outcome Ratings and Valuations'!$U$206/10)*L69</f>
        <v>73.96552013518901</v>
      </c>
      <c r="S69" s="111">
        <f t="shared" si="1"/>
        <v>109.46896980007973</v>
      </c>
      <c r="T69" s="10"/>
      <c r="U69" s="27"/>
      <c r="V69" s="14"/>
      <c r="W69" s="10"/>
      <c r="X69" s="13"/>
      <c r="Y69" s="14"/>
      <c r="Z69" s="10"/>
      <c r="AA69" s="13"/>
      <c r="AB69" s="21"/>
    </row>
    <row r="70" spans="1:28" s="6" customFormat="1" ht="15" customHeight="1" x14ac:dyDescent="0.25">
      <c r="A70" s="13" t="s">
        <v>280</v>
      </c>
      <c r="B70" s="7">
        <v>11</v>
      </c>
      <c r="C70" s="7" t="s">
        <v>52</v>
      </c>
      <c r="D70" s="7" t="s">
        <v>137</v>
      </c>
      <c r="E70" s="56" t="s">
        <v>17</v>
      </c>
      <c r="F70" s="8" t="s">
        <v>58</v>
      </c>
      <c r="G70" s="12">
        <v>6</v>
      </c>
      <c r="H70" s="10">
        <v>9</v>
      </c>
      <c r="I70" s="13">
        <v>8</v>
      </c>
      <c r="J70" s="13">
        <v>6</v>
      </c>
      <c r="K70" s="13">
        <v>10</v>
      </c>
      <c r="L70" s="14">
        <v>5</v>
      </c>
      <c r="M70" s="127">
        <f t="shared" ref="M70:M133" si="2">SUM(H70:L70)/COUNTIF(H70:L70,"&lt;&gt;")</f>
        <v>7.6</v>
      </c>
      <c r="N70" s="22">
        <f>('Outcome Ratings and Valuations'!$U$206/10)*H70</f>
        <v>133.13793624334022</v>
      </c>
      <c r="O70" s="23">
        <f>('Outcome Ratings and Valuations'!$U$206/10)*I70</f>
        <v>118.34483221630242</v>
      </c>
      <c r="P70" s="23">
        <f>('Outcome Ratings and Valuations'!$U$206/10)*J70</f>
        <v>88.758624162226823</v>
      </c>
      <c r="Q70" s="23">
        <f>('Outcome Ratings and Valuations'!$U$206/10)*K70</f>
        <v>147.93104027037802</v>
      </c>
      <c r="R70" s="24">
        <f>('Outcome Ratings and Valuations'!$U$206/10)*L70</f>
        <v>73.96552013518901</v>
      </c>
      <c r="S70" s="111">
        <f t="shared" si="1"/>
        <v>112.42759060548728</v>
      </c>
      <c r="T70" s="10"/>
      <c r="U70" s="27"/>
      <c r="V70" s="14"/>
      <c r="W70" s="10"/>
      <c r="X70" s="13"/>
      <c r="Y70" s="14"/>
      <c r="Z70" s="10"/>
      <c r="AA70" s="13"/>
      <c r="AB70" s="21"/>
    </row>
    <row r="71" spans="1:28" s="6" customFormat="1" ht="15" customHeight="1" x14ac:dyDescent="0.25">
      <c r="A71" s="13" t="s">
        <v>281</v>
      </c>
      <c r="B71" s="7">
        <v>11</v>
      </c>
      <c r="C71" s="7" t="s">
        <v>52</v>
      </c>
      <c r="D71" s="7" t="s">
        <v>137</v>
      </c>
      <c r="E71" s="56" t="s">
        <v>17</v>
      </c>
      <c r="F71" s="8" t="s">
        <v>58</v>
      </c>
      <c r="G71" s="12">
        <v>6</v>
      </c>
      <c r="H71" s="10">
        <v>7</v>
      </c>
      <c r="I71" s="13">
        <v>9</v>
      </c>
      <c r="J71" s="13">
        <v>6</v>
      </c>
      <c r="K71" s="13">
        <v>10</v>
      </c>
      <c r="L71" s="14">
        <v>8</v>
      </c>
      <c r="M71" s="127">
        <f t="shared" si="2"/>
        <v>8</v>
      </c>
      <c r="N71" s="22">
        <f>('Outcome Ratings and Valuations'!$U$206/10)*H71</f>
        <v>103.55172818926462</v>
      </c>
      <c r="O71" s="23">
        <f>('Outcome Ratings and Valuations'!$U$206/10)*I71</f>
        <v>133.13793624334022</v>
      </c>
      <c r="P71" s="23">
        <f>('Outcome Ratings and Valuations'!$U$206/10)*J71</f>
        <v>88.758624162226823</v>
      </c>
      <c r="Q71" s="23">
        <f>('Outcome Ratings and Valuations'!$U$206/10)*K71</f>
        <v>147.93104027037802</v>
      </c>
      <c r="R71" s="24">
        <f>('Outcome Ratings and Valuations'!$U$206/10)*L71</f>
        <v>118.34483221630242</v>
      </c>
      <c r="S71" s="111">
        <f t="shared" ref="S71:S134" si="3">SUM(N71:R71)/COUNTIF(N71:R71,"&lt;&gt;")</f>
        <v>118.34483221630242</v>
      </c>
      <c r="T71" s="10"/>
      <c r="U71" s="27"/>
      <c r="V71" s="14"/>
      <c r="W71" s="10"/>
      <c r="X71" s="13"/>
      <c r="Y71" s="14"/>
      <c r="Z71" s="10"/>
      <c r="AA71" s="13"/>
      <c r="AB71" s="21"/>
    </row>
    <row r="72" spans="1:28" s="6" customFormat="1" ht="15" customHeight="1" x14ac:dyDescent="0.25">
      <c r="A72" s="13" t="s">
        <v>282</v>
      </c>
      <c r="B72" s="7">
        <v>11</v>
      </c>
      <c r="C72" s="7" t="s">
        <v>52</v>
      </c>
      <c r="D72" s="7" t="s">
        <v>137</v>
      </c>
      <c r="E72" s="7" t="s">
        <v>18</v>
      </c>
      <c r="F72" s="8" t="s">
        <v>58</v>
      </c>
      <c r="G72" s="12">
        <v>6</v>
      </c>
      <c r="H72" s="10">
        <v>8</v>
      </c>
      <c r="I72" s="13">
        <v>6</v>
      </c>
      <c r="J72" s="13">
        <v>7</v>
      </c>
      <c r="K72" s="13">
        <v>9</v>
      </c>
      <c r="L72" s="14">
        <v>10</v>
      </c>
      <c r="M72" s="127">
        <f t="shared" si="2"/>
        <v>8</v>
      </c>
      <c r="N72" s="22">
        <f>('Outcome Ratings and Valuations'!$U$206/10)*H72</f>
        <v>118.34483221630242</v>
      </c>
      <c r="O72" s="23">
        <f>('Outcome Ratings and Valuations'!$U$206/10)*I72</f>
        <v>88.758624162226823</v>
      </c>
      <c r="P72" s="23">
        <f>('Outcome Ratings and Valuations'!$U$206/10)*J72</f>
        <v>103.55172818926462</v>
      </c>
      <c r="Q72" s="23">
        <f>('Outcome Ratings and Valuations'!$U$206/10)*K72</f>
        <v>133.13793624334022</v>
      </c>
      <c r="R72" s="24">
        <f>('Outcome Ratings and Valuations'!$U$206/10)*L72</f>
        <v>147.93104027037802</v>
      </c>
      <c r="S72" s="111">
        <f t="shared" si="3"/>
        <v>118.34483221630242</v>
      </c>
      <c r="T72" s="10"/>
      <c r="U72" s="27"/>
      <c r="V72" s="14"/>
      <c r="W72" s="10"/>
      <c r="X72" s="13"/>
      <c r="Y72" s="14"/>
      <c r="Z72" s="10"/>
      <c r="AA72" s="13"/>
      <c r="AB72" s="21"/>
    </row>
    <row r="73" spans="1:28" s="6" customFormat="1" ht="15" customHeight="1" x14ac:dyDescent="0.25">
      <c r="A73" s="13" t="s">
        <v>283</v>
      </c>
      <c r="B73" s="7">
        <v>11</v>
      </c>
      <c r="C73" s="7" t="s">
        <v>52</v>
      </c>
      <c r="D73" s="7" t="s">
        <v>137</v>
      </c>
      <c r="E73" s="7" t="s">
        <v>18</v>
      </c>
      <c r="F73" s="8" t="s">
        <v>58</v>
      </c>
      <c r="G73" s="12">
        <v>6</v>
      </c>
      <c r="H73" s="10">
        <v>6</v>
      </c>
      <c r="I73" s="13">
        <v>7</v>
      </c>
      <c r="J73" s="13">
        <v>10</v>
      </c>
      <c r="K73" s="13">
        <v>9</v>
      </c>
      <c r="L73" s="14">
        <v>8</v>
      </c>
      <c r="M73" s="127">
        <f t="shared" si="2"/>
        <v>8</v>
      </c>
      <c r="N73" s="22">
        <f>('Outcome Ratings and Valuations'!$U$206/10)*H73</f>
        <v>88.758624162226823</v>
      </c>
      <c r="O73" s="23">
        <f>('Outcome Ratings and Valuations'!$U$206/10)*I73</f>
        <v>103.55172818926462</v>
      </c>
      <c r="P73" s="23">
        <f>('Outcome Ratings and Valuations'!$U$206/10)*J73</f>
        <v>147.93104027037802</v>
      </c>
      <c r="Q73" s="23">
        <f>('Outcome Ratings and Valuations'!$U$206/10)*K73</f>
        <v>133.13793624334022</v>
      </c>
      <c r="R73" s="24">
        <f>('Outcome Ratings and Valuations'!$U$206/10)*L73</f>
        <v>118.34483221630242</v>
      </c>
      <c r="S73" s="111">
        <f t="shared" si="3"/>
        <v>118.34483221630242</v>
      </c>
      <c r="T73" s="10"/>
      <c r="U73" s="27"/>
      <c r="V73" s="14"/>
      <c r="W73" s="10"/>
      <c r="X73" s="13"/>
      <c r="Y73" s="14"/>
      <c r="Z73" s="10"/>
      <c r="AA73" s="13"/>
      <c r="AB73" s="21"/>
    </row>
    <row r="74" spans="1:28" s="6" customFormat="1" ht="15" customHeight="1" x14ac:dyDescent="0.25">
      <c r="A74" s="13" t="s">
        <v>284</v>
      </c>
      <c r="B74" s="7">
        <v>10</v>
      </c>
      <c r="C74" s="7" t="s">
        <v>52</v>
      </c>
      <c r="D74" s="7" t="s">
        <v>137</v>
      </c>
      <c r="E74" s="7" t="s">
        <v>18</v>
      </c>
      <c r="F74" s="8" t="s">
        <v>58</v>
      </c>
      <c r="G74" s="12">
        <v>7</v>
      </c>
      <c r="H74" s="10">
        <v>6</v>
      </c>
      <c r="I74" s="13">
        <v>10</v>
      </c>
      <c r="J74" s="13">
        <v>7</v>
      </c>
      <c r="K74" s="13">
        <v>9</v>
      </c>
      <c r="L74" s="14">
        <v>8</v>
      </c>
      <c r="M74" s="127">
        <f t="shared" si="2"/>
        <v>8</v>
      </c>
      <c r="N74" s="22">
        <f>('Outcome Ratings and Valuations'!$U$206/10)*H74</f>
        <v>88.758624162226823</v>
      </c>
      <c r="O74" s="23">
        <f>('Outcome Ratings and Valuations'!$U$206/10)*I74</f>
        <v>147.93104027037802</v>
      </c>
      <c r="P74" s="23">
        <f>('Outcome Ratings and Valuations'!$U$206/10)*J74</f>
        <v>103.55172818926462</v>
      </c>
      <c r="Q74" s="23">
        <f>('Outcome Ratings and Valuations'!$U$206/10)*K74</f>
        <v>133.13793624334022</v>
      </c>
      <c r="R74" s="24">
        <f>('Outcome Ratings and Valuations'!$U$206/10)*L74</f>
        <v>118.34483221630242</v>
      </c>
      <c r="S74" s="111">
        <f t="shared" si="3"/>
        <v>118.34483221630242</v>
      </c>
      <c r="T74" s="10"/>
      <c r="U74" s="27"/>
      <c r="V74" s="14"/>
      <c r="W74" s="10"/>
      <c r="X74" s="13"/>
      <c r="Y74" s="14"/>
      <c r="Z74" s="10"/>
      <c r="AA74" s="13"/>
      <c r="AB74" s="21"/>
    </row>
    <row r="75" spans="1:28" s="6" customFormat="1" ht="15" customHeight="1" x14ac:dyDescent="0.25">
      <c r="A75" s="13" t="s">
        <v>285</v>
      </c>
      <c r="B75" s="7">
        <v>11</v>
      </c>
      <c r="C75" s="7" t="s">
        <v>52</v>
      </c>
      <c r="D75" s="7" t="s">
        <v>137</v>
      </c>
      <c r="E75" s="7" t="s">
        <v>18</v>
      </c>
      <c r="F75" s="8" t="s">
        <v>58</v>
      </c>
      <c r="G75" s="12">
        <v>7</v>
      </c>
      <c r="H75" s="10">
        <v>9</v>
      </c>
      <c r="I75" s="13">
        <v>10</v>
      </c>
      <c r="J75" s="13">
        <v>7</v>
      </c>
      <c r="K75" s="13">
        <v>5</v>
      </c>
      <c r="L75" s="14">
        <v>8</v>
      </c>
      <c r="M75" s="127">
        <f t="shared" si="2"/>
        <v>7.8</v>
      </c>
      <c r="N75" s="22">
        <f>('Outcome Ratings and Valuations'!$U$206/10)*H75</f>
        <v>133.13793624334022</v>
      </c>
      <c r="O75" s="23">
        <f>('Outcome Ratings and Valuations'!$U$206/10)*I75</f>
        <v>147.93104027037802</v>
      </c>
      <c r="P75" s="23">
        <f>('Outcome Ratings and Valuations'!$U$206/10)*J75</f>
        <v>103.55172818926462</v>
      </c>
      <c r="Q75" s="23">
        <f>('Outcome Ratings and Valuations'!$U$206/10)*K75</f>
        <v>73.96552013518901</v>
      </c>
      <c r="R75" s="24">
        <f>('Outcome Ratings and Valuations'!$U$206/10)*L75</f>
        <v>118.34483221630242</v>
      </c>
      <c r="S75" s="111">
        <f t="shared" si="3"/>
        <v>115.38621141089486</v>
      </c>
      <c r="T75" s="10"/>
      <c r="U75" s="27"/>
      <c r="V75" s="14"/>
      <c r="W75" s="10"/>
      <c r="X75" s="13"/>
      <c r="Y75" s="14"/>
      <c r="Z75" s="10"/>
      <c r="AA75" s="13"/>
      <c r="AB75" s="21"/>
    </row>
    <row r="76" spans="1:28" s="6" customFormat="1" ht="15" customHeight="1" x14ac:dyDescent="0.25">
      <c r="A76" s="13" t="s">
        <v>286</v>
      </c>
      <c r="B76" s="7">
        <v>11</v>
      </c>
      <c r="C76" s="7" t="s">
        <v>52</v>
      </c>
      <c r="D76" s="7" t="s">
        <v>137</v>
      </c>
      <c r="E76" s="7" t="s">
        <v>18</v>
      </c>
      <c r="F76" s="8" t="s">
        <v>58</v>
      </c>
      <c r="G76" s="12">
        <v>7</v>
      </c>
      <c r="H76" s="10">
        <v>6</v>
      </c>
      <c r="I76" s="13">
        <v>7</v>
      </c>
      <c r="J76" s="13">
        <v>8</v>
      </c>
      <c r="K76" s="13">
        <v>10</v>
      </c>
      <c r="L76" s="14">
        <v>9</v>
      </c>
      <c r="M76" s="127">
        <f t="shared" si="2"/>
        <v>8</v>
      </c>
      <c r="N76" s="22">
        <f>('Outcome Ratings and Valuations'!$U$206/10)*H76</f>
        <v>88.758624162226823</v>
      </c>
      <c r="O76" s="23">
        <f>('Outcome Ratings and Valuations'!$U$206/10)*I76</f>
        <v>103.55172818926462</v>
      </c>
      <c r="P76" s="23">
        <f>('Outcome Ratings and Valuations'!$U$206/10)*J76</f>
        <v>118.34483221630242</v>
      </c>
      <c r="Q76" s="23">
        <f>('Outcome Ratings and Valuations'!$U$206/10)*K76</f>
        <v>147.93104027037802</v>
      </c>
      <c r="R76" s="24">
        <f>('Outcome Ratings and Valuations'!$U$206/10)*L76</f>
        <v>133.13793624334022</v>
      </c>
      <c r="S76" s="111">
        <f t="shared" si="3"/>
        <v>118.34483221630244</v>
      </c>
      <c r="T76" s="10"/>
      <c r="U76" s="27"/>
      <c r="V76" s="14"/>
      <c r="W76" s="10"/>
      <c r="X76" s="13"/>
      <c r="Y76" s="14"/>
      <c r="Z76" s="10"/>
      <c r="AA76" s="13"/>
      <c r="AB76" s="21"/>
    </row>
    <row r="77" spans="1:28" s="6" customFormat="1" ht="15" customHeight="1" x14ac:dyDescent="0.25">
      <c r="A77" s="13" t="s">
        <v>287</v>
      </c>
      <c r="B77" s="7">
        <v>11</v>
      </c>
      <c r="C77" s="7" t="s">
        <v>52</v>
      </c>
      <c r="D77" s="7" t="s">
        <v>137</v>
      </c>
      <c r="E77" s="7" t="s">
        <v>18</v>
      </c>
      <c r="F77" s="8" t="s">
        <v>58</v>
      </c>
      <c r="G77" s="12">
        <v>7</v>
      </c>
      <c r="H77" s="10">
        <v>8</v>
      </c>
      <c r="I77" s="13">
        <v>10</v>
      </c>
      <c r="J77" s="13">
        <v>9</v>
      </c>
      <c r="K77" s="13">
        <v>6</v>
      </c>
      <c r="L77" s="14">
        <v>7</v>
      </c>
      <c r="M77" s="127">
        <f t="shared" si="2"/>
        <v>8</v>
      </c>
      <c r="N77" s="22">
        <f>('Outcome Ratings and Valuations'!$U$206/10)*H77</f>
        <v>118.34483221630242</v>
      </c>
      <c r="O77" s="23">
        <f>('Outcome Ratings and Valuations'!$U$206/10)*I77</f>
        <v>147.93104027037802</v>
      </c>
      <c r="P77" s="23">
        <f>('Outcome Ratings and Valuations'!$U$206/10)*J77</f>
        <v>133.13793624334022</v>
      </c>
      <c r="Q77" s="23">
        <f>('Outcome Ratings and Valuations'!$U$206/10)*K77</f>
        <v>88.758624162226823</v>
      </c>
      <c r="R77" s="24">
        <f>('Outcome Ratings and Valuations'!$U$206/10)*L77</f>
        <v>103.55172818926462</v>
      </c>
      <c r="S77" s="111">
        <f t="shared" si="3"/>
        <v>118.34483221630242</v>
      </c>
      <c r="T77" s="10"/>
      <c r="U77" s="27"/>
      <c r="V77" s="14"/>
      <c r="W77" s="10"/>
      <c r="X77" s="13"/>
      <c r="Y77" s="14"/>
      <c r="Z77" s="10"/>
      <c r="AA77" s="13"/>
      <c r="AB77" s="21"/>
    </row>
    <row r="78" spans="1:28" s="6" customFormat="1" ht="15" customHeight="1" x14ac:dyDescent="0.25">
      <c r="A78" s="13" t="s">
        <v>288</v>
      </c>
      <c r="B78" s="7">
        <v>10</v>
      </c>
      <c r="C78" s="7" t="s">
        <v>52</v>
      </c>
      <c r="D78" s="7" t="s">
        <v>137</v>
      </c>
      <c r="E78" s="7" t="s">
        <v>18</v>
      </c>
      <c r="F78" s="8" t="s">
        <v>58</v>
      </c>
      <c r="G78" s="12">
        <v>7</v>
      </c>
      <c r="H78" s="10">
        <v>6</v>
      </c>
      <c r="I78" s="13">
        <v>8</v>
      </c>
      <c r="J78" s="13">
        <v>7</v>
      </c>
      <c r="K78" s="13">
        <v>4</v>
      </c>
      <c r="L78" s="14">
        <v>9</v>
      </c>
      <c r="M78" s="127">
        <f t="shared" si="2"/>
        <v>6.8</v>
      </c>
      <c r="N78" s="22">
        <f>('Outcome Ratings and Valuations'!$U$206/10)*H78</f>
        <v>88.758624162226823</v>
      </c>
      <c r="O78" s="23">
        <f>('Outcome Ratings and Valuations'!$U$206/10)*I78</f>
        <v>118.34483221630242</v>
      </c>
      <c r="P78" s="23">
        <f>('Outcome Ratings and Valuations'!$U$206/10)*J78</f>
        <v>103.55172818926462</v>
      </c>
      <c r="Q78" s="23">
        <f>('Outcome Ratings and Valuations'!$U$206/10)*K78</f>
        <v>59.172416108151211</v>
      </c>
      <c r="R78" s="24">
        <f>('Outcome Ratings and Valuations'!$U$206/10)*L78</f>
        <v>133.13793624334022</v>
      </c>
      <c r="S78" s="111">
        <f t="shared" si="3"/>
        <v>100.59310738385706</v>
      </c>
      <c r="T78" s="10"/>
      <c r="U78" s="27"/>
      <c r="V78" s="14"/>
      <c r="W78" s="10"/>
      <c r="X78" s="13"/>
      <c r="Y78" s="14"/>
      <c r="Z78" s="10"/>
      <c r="AA78" s="13"/>
      <c r="AB78" s="21"/>
    </row>
    <row r="79" spans="1:28" s="6" customFormat="1" ht="15" customHeight="1" x14ac:dyDescent="0.25">
      <c r="A79" s="13" t="s">
        <v>289</v>
      </c>
      <c r="B79" s="7">
        <v>11</v>
      </c>
      <c r="C79" s="7" t="s">
        <v>52</v>
      </c>
      <c r="D79" s="7" t="s">
        <v>137</v>
      </c>
      <c r="E79" s="7" t="s">
        <v>18</v>
      </c>
      <c r="F79" s="8" t="s">
        <v>58</v>
      </c>
      <c r="G79" s="12">
        <v>8</v>
      </c>
      <c r="H79" s="10">
        <v>6</v>
      </c>
      <c r="I79" s="13">
        <v>7</v>
      </c>
      <c r="J79" s="13">
        <v>10</v>
      </c>
      <c r="K79" s="13">
        <v>8</v>
      </c>
      <c r="L79" s="14">
        <v>9</v>
      </c>
      <c r="M79" s="127">
        <f t="shared" si="2"/>
        <v>8</v>
      </c>
      <c r="N79" s="22">
        <f>('Outcome Ratings and Valuations'!$U$206/10)*H79</f>
        <v>88.758624162226823</v>
      </c>
      <c r="O79" s="23">
        <f>('Outcome Ratings and Valuations'!$U$206/10)*I79</f>
        <v>103.55172818926462</v>
      </c>
      <c r="P79" s="23">
        <f>('Outcome Ratings and Valuations'!$U$206/10)*J79</f>
        <v>147.93104027037802</v>
      </c>
      <c r="Q79" s="23">
        <f>('Outcome Ratings and Valuations'!$U$206/10)*K79</f>
        <v>118.34483221630242</v>
      </c>
      <c r="R79" s="24">
        <f>('Outcome Ratings and Valuations'!$U$206/10)*L79</f>
        <v>133.13793624334022</v>
      </c>
      <c r="S79" s="111">
        <f t="shared" si="3"/>
        <v>118.34483221630244</v>
      </c>
      <c r="T79" s="10" t="s">
        <v>53</v>
      </c>
      <c r="U79" s="27"/>
      <c r="V79" s="14"/>
      <c r="W79" s="10"/>
      <c r="X79" s="13"/>
      <c r="Y79" s="14"/>
      <c r="Z79" s="10"/>
      <c r="AA79" s="13"/>
      <c r="AB79" s="21"/>
    </row>
    <row r="80" spans="1:28" s="6" customFormat="1" ht="15" customHeight="1" x14ac:dyDescent="0.25">
      <c r="A80" s="13" t="s">
        <v>290</v>
      </c>
      <c r="B80" s="7">
        <v>10</v>
      </c>
      <c r="C80" s="7" t="s">
        <v>52</v>
      </c>
      <c r="D80" s="7" t="s">
        <v>137</v>
      </c>
      <c r="E80" s="7" t="s">
        <v>18</v>
      </c>
      <c r="F80" s="8" t="s">
        <v>58</v>
      </c>
      <c r="G80" s="12">
        <v>8</v>
      </c>
      <c r="H80" s="10">
        <v>8</v>
      </c>
      <c r="I80" s="13">
        <v>10</v>
      </c>
      <c r="J80" s="13">
        <v>9</v>
      </c>
      <c r="K80" s="13">
        <v>7</v>
      </c>
      <c r="L80" s="14">
        <v>2</v>
      </c>
      <c r="M80" s="127">
        <f t="shared" si="2"/>
        <v>7.2</v>
      </c>
      <c r="N80" s="22">
        <f>('Outcome Ratings and Valuations'!$U$206/10)*H80</f>
        <v>118.34483221630242</v>
      </c>
      <c r="O80" s="23">
        <f>('Outcome Ratings and Valuations'!$U$206/10)*I80</f>
        <v>147.93104027037802</v>
      </c>
      <c r="P80" s="23">
        <f>('Outcome Ratings and Valuations'!$U$206/10)*J80</f>
        <v>133.13793624334022</v>
      </c>
      <c r="Q80" s="23">
        <f>('Outcome Ratings and Valuations'!$U$206/10)*K80</f>
        <v>103.55172818926462</v>
      </c>
      <c r="R80" s="24">
        <f>('Outcome Ratings and Valuations'!$U$206/10)*L80</f>
        <v>29.586208054075605</v>
      </c>
      <c r="S80" s="111">
        <f t="shared" si="3"/>
        <v>106.51034899467217</v>
      </c>
      <c r="T80" s="10"/>
      <c r="U80" s="27"/>
      <c r="V80" s="14"/>
      <c r="W80" s="10"/>
      <c r="X80" s="13"/>
      <c r="Y80" s="14"/>
      <c r="Z80" s="10"/>
      <c r="AA80" s="13"/>
      <c r="AB80" s="21"/>
    </row>
    <row r="81" spans="1:28" s="6" customFormat="1" ht="15" customHeight="1" x14ac:dyDescent="0.25">
      <c r="A81" s="13" t="s">
        <v>291</v>
      </c>
      <c r="B81" s="7">
        <v>11</v>
      </c>
      <c r="C81" s="7" t="s">
        <v>52</v>
      </c>
      <c r="D81" s="7" t="s">
        <v>137</v>
      </c>
      <c r="E81" s="7" t="s">
        <v>18</v>
      </c>
      <c r="F81" s="8" t="s">
        <v>58</v>
      </c>
      <c r="G81" s="12">
        <v>8</v>
      </c>
      <c r="H81" s="10">
        <v>7</v>
      </c>
      <c r="I81" s="13">
        <v>6</v>
      </c>
      <c r="J81" s="13">
        <v>10</v>
      </c>
      <c r="K81" s="13">
        <v>8</v>
      </c>
      <c r="L81" s="14">
        <v>9</v>
      </c>
      <c r="M81" s="127">
        <f t="shared" si="2"/>
        <v>8</v>
      </c>
      <c r="N81" s="22">
        <f>('Outcome Ratings and Valuations'!$U$206/10)*H81</f>
        <v>103.55172818926462</v>
      </c>
      <c r="O81" s="23">
        <f>('Outcome Ratings and Valuations'!$U$206/10)*I81</f>
        <v>88.758624162226823</v>
      </c>
      <c r="P81" s="23">
        <f>('Outcome Ratings and Valuations'!$U$206/10)*J81</f>
        <v>147.93104027037802</v>
      </c>
      <c r="Q81" s="23">
        <f>('Outcome Ratings and Valuations'!$U$206/10)*K81</f>
        <v>118.34483221630242</v>
      </c>
      <c r="R81" s="24">
        <f>('Outcome Ratings and Valuations'!$U$206/10)*L81</f>
        <v>133.13793624334022</v>
      </c>
      <c r="S81" s="111">
        <f t="shared" si="3"/>
        <v>118.34483221630244</v>
      </c>
      <c r="T81" s="10"/>
      <c r="U81" s="27"/>
      <c r="V81" s="14"/>
      <c r="W81" s="10"/>
      <c r="X81" s="13"/>
      <c r="Y81" s="14"/>
      <c r="Z81" s="10"/>
      <c r="AA81" s="13"/>
      <c r="AB81" s="21"/>
    </row>
    <row r="82" spans="1:28" s="6" customFormat="1" ht="15" customHeight="1" x14ac:dyDescent="0.25">
      <c r="A82" s="13" t="s">
        <v>292</v>
      </c>
      <c r="B82" s="7">
        <v>11</v>
      </c>
      <c r="C82" s="7" t="s">
        <v>52</v>
      </c>
      <c r="D82" s="7" t="s">
        <v>137</v>
      </c>
      <c r="E82" s="56" t="s">
        <v>17</v>
      </c>
      <c r="F82" s="8" t="s">
        <v>58</v>
      </c>
      <c r="G82" s="12">
        <v>8</v>
      </c>
      <c r="H82" s="10">
        <v>9</v>
      </c>
      <c r="I82" s="13">
        <v>10</v>
      </c>
      <c r="J82" s="13">
        <v>4</v>
      </c>
      <c r="K82" s="13">
        <v>8</v>
      </c>
      <c r="L82" s="14">
        <v>7</v>
      </c>
      <c r="M82" s="127">
        <f t="shared" si="2"/>
        <v>7.6</v>
      </c>
      <c r="N82" s="22">
        <f>('Outcome Ratings and Valuations'!$U$206/10)*H82</f>
        <v>133.13793624334022</v>
      </c>
      <c r="O82" s="23">
        <f>('Outcome Ratings and Valuations'!$U$206/10)*I82</f>
        <v>147.93104027037802</v>
      </c>
      <c r="P82" s="23">
        <f>('Outcome Ratings and Valuations'!$U$206/10)*J82</f>
        <v>59.172416108151211</v>
      </c>
      <c r="Q82" s="23">
        <f>('Outcome Ratings and Valuations'!$U$206/10)*K82</f>
        <v>118.34483221630242</v>
      </c>
      <c r="R82" s="24">
        <f>('Outcome Ratings and Valuations'!$U$206/10)*L82</f>
        <v>103.55172818926462</v>
      </c>
      <c r="S82" s="111">
        <f t="shared" si="3"/>
        <v>112.42759060548728</v>
      </c>
      <c r="T82" s="10"/>
      <c r="U82" s="27"/>
      <c r="V82" s="14"/>
      <c r="W82" s="10"/>
      <c r="X82" s="13"/>
      <c r="Y82" s="14"/>
      <c r="Z82" s="10"/>
      <c r="AA82" s="13"/>
      <c r="AB82" s="21"/>
    </row>
    <row r="83" spans="1:28" s="6" customFormat="1" ht="15" customHeight="1" x14ac:dyDescent="0.25">
      <c r="A83" s="13" t="s">
        <v>293</v>
      </c>
      <c r="B83" s="7">
        <v>11</v>
      </c>
      <c r="C83" s="7" t="s">
        <v>52</v>
      </c>
      <c r="D83" s="7" t="s">
        <v>137</v>
      </c>
      <c r="E83" s="7" t="s">
        <v>18</v>
      </c>
      <c r="F83" s="8" t="s">
        <v>58</v>
      </c>
      <c r="G83" s="12">
        <v>8</v>
      </c>
      <c r="H83" s="10">
        <v>7</v>
      </c>
      <c r="I83" s="13">
        <v>10</v>
      </c>
      <c r="J83" s="13">
        <v>9</v>
      </c>
      <c r="K83" s="13">
        <v>8</v>
      </c>
      <c r="L83" s="14">
        <v>6</v>
      </c>
      <c r="M83" s="127">
        <f t="shared" si="2"/>
        <v>8</v>
      </c>
      <c r="N83" s="22">
        <f>('Outcome Ratings and Valuations'!$U$206/10)*H83</f>
        <v>103.55172818926462</v>
      </c>
      <c r="O83" s="23">
        <f>('Outcome Ratings and Valuations'!$U$206/10)*I83</f>
        <v>147.93104027037802</v>
      </c>
      <c r="P83" s="23">
        <f>('Outcome Ratings and Valuations'!$U$206/10)*J83</f>
        <v>133.13793624334022</v>
      </c>
      <c r="Q83" s="23">
        <f>('Outcome Ratings and Valuations'!$U$206/10)*K83</f>
        <v>118.34483221630242</v>
      </c>
      <c r="R83" s="24">
        <f>('Outcome Ratings and Valuations'!$U$206/10)*L83</f>
        <v>88.758624162226823</v>
      </c>
      <c r="S83" s="111">
        <f t="shared" si="3"/>
        <v>118.34483221630242</v>
      </c>
      <c r="T83" s="10"/>
      <c r="U83" s="27"/>
      <c r="V83" s="14"/>
      <c r="W83" s="10"/>
      <c r="X83" s="13"/>
      <c r="Y83" s="14"/>
      <c r="Z83" s="10"/>
      <c r="AA83" s="13"/>
      <c r="AB83" s="21"/>
    </row>
    <row r="84" spans="1:28" s="6" customFormat="1" ht="15" customHeight="1" x14ac:dyDescent="0.25">
      <c r="A84" s="13" t="s">
        <v>294</v>
      </c>
      <c r="B84" s="7">
        <v>16</v>
      </c>
      <c r="C84" s="7" t="s">
        <v>52</v>
      </c>
      <c r="D84" s="7" t="s">
        <v>137</v>
      </c>
      <c r="E84" s="7" t="s">
        <v>18</v>
      </c>
      <c r="F84" s="8" t="s">
        <v>58</v>
      </c>
      <c r="G84" s="12">
        <v>9</v>
      </c>
      <c r="H84" s="10">
        <v>7</v>
      </c>
      <c r="I84" s="13">
        <v>8</v>
      </c>
      <c r="J84" s="13">
        <v>9</v>
      </c>
      <c r="K84" s="13">
        <v>5</v>
      </c>
      <c r="L84" s="14">
        <v>6</v>
      </c>
      <c r="M84" s="127">
        <f t="shared" si="2"/>
        <v>7</v>
      </c>
      <c r="N84" s="22">
        <f>('Outcome Ratings and Valuations'!$U$206/10)*H84</f>
        <v>103.55172818926462</v>
      </c>
      <c r="O84" s="23">
        <f>('Outcome Ratings and Valuations'!$U$206/10)*I84</f>
        <v>118.34483221630242</v>
      </c>
      <c r="P84" s="23">
        <f>('Outcome Ratings and Valuations'!$U$206/10)*J84</f>
        <v>133.13793624334022</v>
      </c>
      <c r="Q84" s="23">
        <f>('Outcome Ratings and Valuations'!$U$206/10)*K84</f>
        <v>73.96552013518901</v>
      </c>
      <c r="R84" s="24">
        <f>('Outcome Ratings and Valuations'!$U$206/10)*L84</f>
        <v>88.758624162226823</v>
      </c>
      <c r="S84" s="111">
        <f t="shared" si="3"/>
        <v>103.55172818926462</v>
      </c>
      <c r="T84" s="10" t="s">
        <v>54</v>
      </c>
      <c r="U84" s="27">
        <v>10</v>
      </c>
      <c r="V84" s="25">
        <f>('Outcome Ratings and Valuations'!$U$206/10)*U84</f>
        <v>147.93104027037802</v>
      </c>
      <c r="W84" s="10"/>
      <c r="X84" s="13"/>
      <c r="Y84" s="14"/>
      <c r="Z84" s="10"/>
      <c r="AA84" s="13"/>
      <c r="AB84" s="21"/>
    </row>
    <row r="85" spans="1:28" s="6" customFormat="1" ht="15" customHeight="1" x14ac:dyDescent="0.25">
      <c r="A85" s="13" t="s">
        <v>295</v>
      </c>
      <c r="B85" s="7">
        <v>15</v>
      </c>
      <c r="C85" s="7" t="s">
        <v>52</v>
      </c>
      <c r="D85" s="7" t="s">
        <v>137</v>
      </c>
      <c r="E85" s="7" t="s">
        <v>18</v>
      </c>
      <c r="F85" s="8" t="s">
        <v>58</v>
      </c>
      <c r="G85" s="12">
        <v>9</v>
      </c>
      <c r="H85" s="10">
        <v>7</v>
      </c>
      <c r="I85" s="13">
        <v>8</v>
      </c>
      <c r="J85" s="13">
        <v>5</v>
      </c>
      <c r="K85" s="13">
        <v>9</v>
      </c>
      <c r="L85" s="14">
        <v>6</v>
      </c>
      <c r="M85" s="127">
        <f t="shared" si="2"/>
        <v>7</v>
      </c>
      <c r="N85" s="22">
        <f>('Outcome Ratings and Valuations'!$U$206/10)*H85</f>
        <v>103.55172818926462</v>
      </c>
      <c r="O85" s="23">
        <f>('Outcome Ratings and Valuations'!$U$206/10)*I85</f>
        <v>118.34483221630242</v>
      </c>
      <c r="P85" s="23">
        <f>('Outcome Ratings and Valuations'!$U$206/10)*J85</f>
        <v>73.96552013518901</v>
      </c>
      <c r="Q85" s="23">
        <f>('Outcome Ratings and Valuations'!$U$206/10)*K85</f>
        <v>133.13793624334022</v>
      </c>
      <c r="R85" s="24">
        <f>('Outcome Ratings and Valuations'!$U$206/10)*L85</f>
        <v>88.758624162226823</v>
      </c>
      <c r="S85" s="111">
        <f t="shared" si="3"/>
        <v>103.55172818926462</v>
      </c>
      <c r="T85" s="10" t="s">
        <v>55</v>
      </c>
      <c r="U85" s="27">
        <v>10</v>
      </c>
      <c r="V85" s="25">
        <f>('Outcome Ratings and Valuations'!$U$206/10)*U85</f>
        <v>147.93104027037802</v>
      </c>
      <c r="W85" s="10"/>
      <c r="X85" s="13"/>
      <c r="Y85" s="14"/>
      <c r="Z85" s="10"/>
      <c r="AA85" s="13"/>
      <c r="AB85" s="21"/>
    </row>
    <row r="86" spans="1:28" s="6" customFormat="1" ht="15" customHeight="1" x14ac:dyDescent="0.25">
      <c r="A86" s="13" t="s">
        <v>296</v>
      </c>
      <c r="B86" s="7">
        <v>15</v>
      </c>
      <c r="C86" s="7" t="s">
        <v>52</v>
      </c>
      <c r="D86" s="7" t="s">
        <v>137</v>
      </c>
      <c r="E86" s="56" t="s">
        <v>17</v>
      </c>
      <c r="F86" s="8" t="s">
        <v>58</v>
      </c>
      <c r="G86" s="12">
        <v>9</v>
      </c>
      <c r="H86" s="10">
        <v>6</v>
      </c>
      <c r="I86" s="13">
        <v>9</v>
      </c>
      <c r="J86" s="13">
        <v>7</v>
      </c>
      <c r="K86" s="13">
        <v>5</v>
      </c>
      <c r="L86" s="14">
        <v>8</v>
      </c>
      <c r="M86" s="127">
        <f t="shared" si="2"/>
        <v>7</v>
      </c>
      <c r="N86" s="22">
        <f>('Outcome Ratings and Valuations'!$U$206/10)*H86</f>
        <v>88.758624162226823</v>
      </c>
      <c r="O86" s="23">
        <f>('Outcome Ratings and Valuations'!$U$206/10)*I86</f>
        <v>133.13793624334022</v>
      </c>
      <c r="P86" s="23">
        <f>('Outcome Ratings and Valuations'!$U$206/10)*J86</f>
        <v>103.55172818926462</v>
      </c>
      <c r="Q86" s="23">
        <f>('Outcome Ratings and Valuations'!$U$206/10)*K86</f>
        <v>73.96552013518901</v>
      </c>
      <c r="R86" s="24">
        <f>('Outcome Ratings and Valuations'!$U$206/10)*L86</f>
        <v>118.34483221630242</v>
      </c>
      <c r="S86" s="111">
        <f t="shared" si="3"/>
        <v>103.55172818926462</v>
      </c>
      <c r="T86" s="10" t="s">
        <v>56</v>
      </c>
      <c r="U86" s="27">
        <v>10</v>
      </c>
      <c r="V86" s="25">
        <f>('Outcome Ratings and Valuations'!$U$206/10)*U86</f>
        <v>147.93104027037802</v>
      </c>
      <c r="W86" s="10"/>
      <c r="X86" s="13"/>
      <c r="Y86" s="14"/>
      <c r="Z86" s="10"/>
      <c r="AA86" s="13"/>
      <c r="AB86" s="21"/>
    </row>
    <row r="87" spans="1:28" s="6" customFormat="1" ht="15" customHeight="1" x14ac:dyDescent="0.25">
      <c r="A87" s="13" t="s">
        <v>297</v>
      </c>
      <c r="B87" s="7">
        <v>16</v>
      </c>
      <c r="C87" s="7" t="s">
        <v>52</v>
      </c>
      <c r="D87" s="7" t="s">
        <v>137</v>
      </c>
      <c r="E87" s="56" t="s">
        <v>17</v>
      </c>
      <c r="F87" s="8" t="s">
        <v>58</v>
      </c>
      <c r="G87" s="12">
        <v>9</v>
      </c>
      <c r="H87" s="10">
        <v>4</v>
      </c>
      <c r="I87" s="13">
        <v>6</v>
      </c>
      <c r="J87" s="13">
        <v>10</v>
      </c>
      <c r="K87" s="13">
        <v>9</v>
      </c>
      <c r="L87" s="14">
        <v>7</v>
      </c>
      <c r="M87" s="127">
        <f t="shared" si="2"/>
        <v>7.2</v>
      </c>
      <c r="N87" s="22">
        <f>('Outcome Ratings and Valuations'!$U$206/10)*H87</f>
        <v>59.172416108151211</v>
      </c>
      <c r="O87" s="23">
        <f>('Outcome Ratings and Valuations'!$U$206/10)*I87</f>
        <v>88.758624162226823</v>
      </c>
      <c r="P87" s="23">
        <f>('Outcome Ratings and Valuations'!$U$206/10)*J87</f>
        <v>147.93104027037802</v>
      </c>
      <c r="Q87" s="23">
        <f>('Outcome Ratings and Valuations'!$U$206/10)*K87</f>
        <v>133.13793624334022</v>
      </c>
      <c r="R87" s="24">
        <f>('Outcome Ratings and Valuations'!$U$206/10)*L87</f>
        <v>103.55172818926462</v>
      </c>
      <c r="S87" s="111">
        <f t="shared" si="3"/>
        <v>106.51034899467217</v>
      </c>
      <c r="T87" s="10"/>
      <c r="U87" s="27"/>
      <c r="V87" s="14"/>
      <c r="W87" s="10"/>
      <c r="X87" s="13"/>
      <c r="Y87" s="14"/>
      <c r="Z87" s="10"/>
      <c r="AA87" s="13"/>
      <c r="AB87" s="21"/>
    </row>
    <row r="88" spans="1:28" s="6" customFormat="1" ht="15" customHeight="1" x14ac:dyDescent="0.25">
      <c r="A88" s="13" t="s">
        <v>298</v>
      </c>
      <c r="B88" s="7">
        <v>16</v>
      </c>
      <c r="C88" s="7" t="s">
        <v>52</v>
      </c>
      <c r="D88" s="7" t="s">
        <v>137</v>
      </c>
      <c r="E88" s="7" t="s">
        <v>18</v>
      </c>
      <c r="F88" s="8" t="s">
        <v>58</v>
      </c>
      <c r="G88" s="12">
        <v>9</v>
      </c>
      <c r="H88" s="10">
        <v>6</v>
      </c>
      <c r="I88" s="13">
        <v>10</v>
      </c>
      <c r="J88" s="13">
        <v>7</v>
      </c>
      <c r="K88" s="13">
        <v>9</v>
      </c>
      <c r="L88" s="14">
        <v>5</v>
      </c>
      <c r="M88" s="127">
        <f t="shared" si="2"/>
        <v>7.4</v>
      </c>
      <c r="N88" s="22">
        <f>('Outcome Ratings and Valuations'!$U$206/10)*H88</f>
        <v>88.758624162226823</v>
      </c>
      <c r="O88" s="23">
        <f>('Outcome Ratings and Valuations'!$U$206/10)*I88</f>
        <v>147.93104027037802</v>
      </c>
      <c r="P88" s="23">
        <f>('Outcome Ratings and Valuations'!$U$206/10)*J88</f>
        <v>103.55172818926462</v>
      </c>
      <c r="Q88" s="23">
        <f>('Outcome Ratings and Valuations'!$U$206/10)*K88</f>
        <v>133.13793624334022</v>
      </c>
      <c r="R88" s="24">
        <f>('Outcome Ratings and Valuations'!$U$206/10)*L88</f>
        <v>73.96552013518901</v>
      </c>
      <c r="S88" s="111">
        <f t="shared" si="3"/>
        <v>109.46896980007973</v>
      </c>
      <c r="T88" s="10"/>
      <c r="U88" s="27"/>
      <c r="V88" s="14"/>
      <c r="W88" s="10"/>
      <c r="X88" s="13"/>
      <c r="Y88" s="14"/>
      <c r="Z88" s="10"/>
      <c r="AA88" s="13"/>
      <c r="AB88" s="21"/>
    </row>
    <row r="89" spans="1:28" s="6" customFormat="1" ht="15" customHeight="1" x14ac:dyDescent="0.25">
      <c r="A89" s="13" t="s">
        <v>299</v>
      </c>
      <c r="B89" s="7">
        <v>15</v>
      </c>
      <c r="C89" s="7" t="s">
        <v>52</v>
      </c>
      <c r="D89" s="7" t="s">
        <v>137</v>
      </c>
      <c r="E89" s="56" t="s">
        <v>17</v>
      </c>
      <c r="F89" s="8" t="s">
        <v>58</v>
      </c>
      <c r="G89" s="12">
        <v>10</v>
      </c>
      <c r="H89" s="10">
        <v>8</v>
      </c>
      <c r="I89" s="13">
        <v>9</v>
      </c>
      <c r="J89" s="13">
        <v>7</v>
      </c>
      <c r="K89" s="13">
        <v>10</v>
      </c>
      <c r="L89" s="14">
        <v>6</v>
      </c>
      <c r="M89" s="127">
        <f t="shared" si="2"/>
        <v>8</v>
      </c>
      <c r="N89" s="22">
        <f>('Outcome Ratings and Valuations'!$U$206/10)*H89</f>
        <v>118.34483221630242</v>
      </c>
      <c r="O89" s="23">
        <f>('Outcome Ratings and Valuations'!$U$206/10)*I89</f>
        <v>133.13793624334022</v>
      </c>
      <c r="P89" s="23">
        <f>('Outcome Ratings and Valuations'!$U$206/10)*J89</f>
        <v>103.55172818926462</v>
      </c>
      <c r="Q89" s="23">
        <f>('Outcome Ratings and Valuations'!$U$206/10)*K89</f>
        <v>147.93104027037802</v>
      </c>
      <c r="R89" s="24">
        <f>('Outcome Ratings and Valuations'!$U$206/10)*L89</f>
        <v>88.758624162226823</v>
      </c>
      <c r="S89" s="111">
        <f t="shared" si="3"/>
        <v>118.34483221630244</v>
      </c>
      <c r="T89" s="10"/>
      <c r="U89" s="27"/>
      <c r="V89" s="14"/>
      <c r="W89" s="10"/>
      <c r="X89" s="13"/>
      <c r="Y89" s="14"/>
      <c r="Z89" s="10"/>
      <c r="AA89" s="13"/>
      <c r="AB89" s="21"/>
    </row>
    <row r="90" spans="1:28" s="6" customFormat="1" ht="15" customHeight="1" x14ac:dyDescent="0.25">
      <c r="A90" s="13" t="s">
        <v>300</v>
      </c>
      <c r="B90" s="7">
        <v>17</v>
      </c>
      <c r="C90" s="7" t="s">
        <v>52</v>
      </c>
      <c r="D90" s="7" t="s">
        <v>137</v>
      </c>
      <c r="E90" s="56" t="s">
        <v>17</v>
      </c>
      <c r="F90" s="8" t="s">
        <v>58</v>
      </c>
      <c r="G90" s="12">
        <v>10</v>
      </c>
      <c r="H90" s="10">
        <v>10</v>
      </c>
      <c r="I90" s="13">
        <v>5</v>
      </c>
      <c r="J90" s="13">
        <v>6</v>
      </c>
      <c r="K90" s="13">
        <v>2</v>
      </c>
      <c r="L90" s="14">
        <v>1</v>
      </c>
      <c r="M90" s="127">
        <f t="shared" si="2"/>
        <v>4.8</v>
      </c>
      <c r="N90" s="22">
        <f>('Outcome Ratings and Valuations'!$U$206/10)*H90</f>
        <v>147.93104027037802</v>
      </c>
      <c r="O90" s="23">
        <f>('Outcome Ratings and Valuations'!$U$206/10)*I90</f>
        <v>73.96552013518901</v>
      </c>
      <c r="P90" s="23">
        <f>('Outcome Ratings and Valuations'!$U$206/10)*J90</f>
        <v>88.758624162226823</v>
      </c>
      <c r="Q90" s="23">
        <f>('Outcome Ratings and Valuations'!$U$206/10)*K90</f>
        <v>29.586208054075605</v>
      </c>
      <c r="R90" s="24">
        <f>('Outcome Ratings and Valuations'!$U$206/10)*L90</f>
        <v>14.793104027037803</v>
      </c>
      <c r="S90" s="111">
        <f t="shared" si="3"/>
        <v>71.006899329781461</v>
      </c>
      <c r="T90" s="10"/>
      <c r="U90" s="27"/>
      <c r="V90" s="14"/>
      <c r="W90" s="10"/>
      <c r="X90" s="13"/>
      <c r="Y90" s="14"/>
      <c r="Z90" s="10"/>
      <c r="AA90" s="13"/>
      <c r="AB90" s="21"/>
    </row>
    <row r="91" spans="1:28" s="6" customFormat="1" ht="15" customHeight="1" x14ac:dyDescent="0.25">
      <c r="A91" s="13" t="s">
        <v>301</v>
      </c>
      <c r="B91" s="7">
        <v>16</v>
      </c>
      <c r="C91" s="7" t="s">
        <v>52</v>
      </c>
      <c r="D91" s="7" t="s">
        <v>137</v>
      </c>
      <c r="E91" s="56" t="s">
        <v>17</v>
      </c>
      <c r="F91" s="8" t="s">
        <v>58</v>
      </c>
      <c r="G91" s="12">
        <v>10</v>
      </c>
      <c r="H91" s="10">
        <v>10</v>
      </c>
      <c r="I91" s="13">
        <v>4</v>
      </c>
      <c r="J91" s="13">
        <v>6</v>
      </c>
      <c r="K91" s="13">
        <v>2</v>
      </c>
      <c r="L91" s="14">
        <v>1</v>
      </c>
      <c r="M91" s="127">
        <f t="shared" si="2"/>
        <v>4.5999999999999996</v>
      </c>
      <c r="N91" s="22">
        <f>('Outcome Ratings and Valuations'!$U$206/10)*H91</f>
        <v>147.93104027037802</v>
      </c>
      <c r="O91" s="23">
        <f>('Outcome Ratings and Valuations'!$U$206/10)*I91</f>
        <v>59.172416108151211</v>
      </c>
      <c r="P91" s="23">
        <f>('Outcome Ratings and Valuations'!$U$206/10)*J91</f>
        <v>88.758624162226823</v>
      </c>
      <c r="Q91" s="23">
        <f>('Outcome Ratings and Valuations'!$U$206/10)*K91</f>
        <v>29.586208054075605</v>
      </c>
      <c r="R91" s="24">
        <f>('Outcome Ratings and Valuations'!$U$206/10)*L91</f>
        <v>14.793104027037803</v>
      </c>
      <c r="S91" s="111">
        <f t="shared" si="3"/>
        <v>68.048278524373899</v>
      </c>
      <c r="T91" s="10"/>
      <c r="U91" s="27"/>
      <c r="V91" s="14"/>
      <c r="W91" s="10"/>
      <c r="X91" s="13"/>
      <c r="Y91" s="14"/>
      <c r="Z91" s="10"/>
      <c r="AA91" s="13"/>
      <c r="AB91" s="21"/>
    </row>
    <row r="92" spans="1:28" s="6" customFormat="1" ht="15" customHeight="1" x14ac:dyDescent="0.25">
      <c r="A92" s="13" t="s">
        <v>302</v>
      </c>
      <c r="B92" s="7">
        <v>16</v>
      </c>
      <c r="C92" s="7" t="s">
        <v>52</v>
      </c>
      <c r="D92" s="7" t="s">
        <v>137</v>
      </c>
      <c r="E92" s="56" t="s">
        <v>17</v>
      </c>
      <c r="F92" s="8" t="s">
        <v>58</v>
      </c>
      <c r="G92" s="12">
        <v>10</v>
      </c>
      <c r="H92" s="10">
        <v>6</v>
      </c>
      <c r="I92" s="13">
        <v>7</v>
      </c>
      <c r="J92" s="13">
        <v>9</v>
      </c>
      <c r="K92" s="13">
        <v>10</v>
      </c>
      <c r="L92" s="14">
        <v>5</v>
      </c>
      <c r="M92" s="127">
        <f t="shared" si="2"/>
        <v>7.4</v>
      </c>
      <c r="N92" s="22">
        <f>('Outcome Ratings and Valuations'!$U$206/10)*H92</f>
        <v>88.758624162226823</v>
      </c>
      <c r="O92" s="23">
        <f>('Outcome Ratings and Valuations'!$U$206/10)*I92</f>
        <v>103.55172818926462</v>
      </c>
      <c r="P92" s="23">
        <f>('Outcome Ratings and Valuations'!$U$206/10)*J92</f>
        <v>133.13793624334022</v>
      </c>
      <c r="Q92" s="23">
        <f>('Outcome Ratings and Valuations'!$U$206/10)*K92</f>
        <v>147.93104027037802</v>
      </c>
      <c r="R92" s="24">
        <f>('Outcome Ratings and Valuations'!$U$206/10)*L92</f>
        <v>73.96552013518901</v>
      </c>
      <c r="S92" s="111">
        <f t="shared" si="3"/>
        <v>109.46896980007973</v>
      </c>
      <c r="T92" s="10" t="s">
        <v>57</v>
      </c>
      <c r="U92" s="27">
        <v>4</v>
      </c>
      <c r="V92" s="25">
        <f>('Outcome Ratings and Valuations'!$U$206/10)*U92</f>
        <v>59.172416108151211</v>
      </c>
      <c r="W92" s="10"/>
      <c r="X92" s="13"/>
      <c r="Y92" s="14"/>
      <c r="Z92" s="10"/>
      <c r="AA92" s="13"/>
      <c r="AB92" s="21"/>
    </row>
    <row r="93" spans="1:28" s="6" customFormat="1" ht="15" customHeight="1" x14ac:dyDescent="0.25">
      <c r="A93" s="13" t="s">
        <v>303</v>
      </c>
      <c r="B93" s="7">
        <v>16</v>
      </c>
      <c r="C93" s="7" t="s">
        <v>52</v>
      </c>
      <c r="D93" s="7" t="s">
        <v>137</v>
      </c>
      <c r="E93" s="56" t="s">
        <v>17</v>
      </c>
      <c r="F93" s="8" t="s">
        <v>58</v>
      </c>
      <c r="G93" s="12">
        <v>10</v>
      </c>
      <c r="H93" s="10">
        <v>10</v>
      </c>
      <c r="I93" s="13">
        <v>8</v>
      </c>
      <c r="J93" s="13">
        <v>7</v>
      </c>
      <c r="K93" s="13">
        <v>9</v>
      </c>
      <c r="L93" s="14">
        <v>6</v>
      </c>
      <c r="M93" s="127">
        <f t="shared" si="2"/>
        <v>8</v>
      </c>
      <c r="N93" s="22">
        <f>('Outcome Ratings and Valuations'!$U$206/10)*H93</f>
        <v>147.93104027037802</v>
      </c>
      <c r="O93" s="23">
        <f>('Outcome Ratings and Valuations'!$U$206/10)*I93</f>
        <v>118.34483221630242</v>
      </c>
      <c r="P93" s="23">
        <f>('Outcome Ratings and Valuations'!$U$206/10)*J93</f>
        <v>103.55172818926462</v>
      </c>
      <c r="Q93" s="23">
        <f>('Outcome Ratings and Valuations'!$U$206/10)*K93</f>
        <v>133.13793624334022</v>
      </c>
      <c r="R93" s="24">
        <f>('Outcome Ratings and Valuations'!$U$206/10)*L93</f>
        <v>88.758624162226823</v>
      </c>
      <c r="S93" s="111">
        <f t="shared" si="3"/>
        <v>118.34483221630242</v>
      </c>
      <c r="T93" s="10"/>
      <c r="U93" s="27"/>
      <c r="V93" s="14"/>
      <c r="W93" s="10"/>
      <c r="X93" s="13"/>
      <c r="Y93" s="14"/>
      <c r="Z93" s="10"/>
      <c r="AA93" s="13"/>
      <c r="AB93" s="21"/>
    </row>
    <row r="94" spans="1:28" s="6" customFormat="1" ht="15" customHeight="1" x14ac:dyDescent="0.25">
      <c r="A94" s="13" t="s">
        <v>304</v>
      </c>
      <c r="B94" s="7">
        <v>16</v>
      </c>
      <c r="C94" s="7" t="s">
        <v>52</v>
      </c>
      <c r="D94" s="7" t="s">
        <v>137</v>
      </c>
      <c r="E94" s="56" t="s">
        <v>17</v>
      </c>
      <c r="F94" s="8" t="s">
        <v>58</v>
      </c>
      <c r="G94" s="12">
        <v>10</v>
      </c>
      <c r="H94" s="10">
        <v>6</v>
      </c>
      <c r="I94" s="13">
        <v>7</v>
      </c>
      <c r="J94" s="13">
        <v>8</v>
      </c>
      <c r="K94" s="13">
        <v>9</v>
      </c>
      <c r="L94" s="14">
        <v>10</v>
      </c>
      <c r="M94" s="127">
        <f t="shared" si="2"/>
        <v>8</v>
      </c>
      <c r="N94" s="22">
        <f>('Outcome Ratings and Valuations'!$U$206/10)*H94</f>
        <v>88.758624162226823</v>
      </c>
      <c r="O94" s="23">
        <f>('Outcome Ratings and Valuations'!$U$206/10)*I94</f>
        <v>103.55172818926462</v>
      </c>
      <c r="P94" s="23">
        <f>('Outcome Ratings and Valuations'!$U$206/10)*J94</f>
        <v>118.34483221630242</v>
      </c>
      <c r="Q94" s="23">
        <f>('Outcome Ratings and Valuations'!$U$206/10)*K94</f>
        <v>133.13793624334022</v>
      </c>
      <c r="R94" s="24">
        <f>('Outcome Ratings and Valuations'!$U$206/10)*L94</f>
        <v>147.93104027037802</v>
      </c>
      <c r="S94" s="111">
        <f t="shared" si="3"/>
        <v>118.34483221630242</v>
      </c>
      <c r="T94" s="10"/>
      <c r="U94" s="27"/>
      <c r="V94" s="14"/>
      <c r="W94" s="10"/>
      <c r="X94" s="13"/>
      <c r="Y94" s="14"/>
      <c r="Z94" s="10"/>
      <c r="AA94" s="13"/>
      <c r="AB94" s="21"/>
    </row>
    <row r="95" spans="1:28" s="6" customFormat="1" ht="15" customHeight="1" x14ac:dyDescent="0.25">
      <c r="A95" s="13" t="s">
        <v>305</v>
      </c>
      <c r="B95" s="7">
        <v>12</v>
      </c>
      <c r="C95" s="7" t="s">
        <v>59</v>
      </c>
      <c r="D95" s="7" t="s">
        <v>138</v>
      </c>
      <c r="E95" s="7" t="s">
        <v>18</v>
      </c>
      <c r="F95" s="8" t="s">
        <v>121</v>
      </c>
      <c r="G95" s="12">
        <v>1</v>
      </c>
      <c r="H95" s="10">
        <v>4</v>
      </c>
      <c r="I95" s="13">
        <v>3</v>
      </c>
      <c r="J95" s="13">
        <v>2</v>
      </c>
      <c r="K95" s="13">
        <v>8</v>
      </c>
      <c r="L95" s="14">
        <v>9</v>
      </c>
      <c r="M95" s="127">
        <f t="shared" si="2"/>
        <v>5.2</v>
      </c>
      <c r="N95" s="22">
        <f>('Outcome Ratings and Valuations'!$U$206/10)*H95</f>
        <v>59.172416108151211</v>
      </c>
      <c r="O95" s="23">
        <f>('Outcome Ratings and Valuations'!$U$206/10)*I95</f>
        <v>44.379312081113412</v>
      </c>
      <c r="P95" s="23">
        <f>('Outcome Ratings and Valuations'!$U$206/10)*J95</f>
        <v>29.586208054075605</v>
      </c>
      <c r="Q95" s="23">
        <f>('Outcome Ratings and Valuations'!$U$206/10)*K95</f>
        <v>118.34483221630242</v>
      </c>
      <c r="R95" s="24">
        <f>('Outcome Ratings and Valuations'!$U$206/10)*L95</f>
        <v>133.13793624334022</v>
      </c>
      <c r="S95" s="111">
        <f t="shared" si="3"/>
        <v>76.924140940596573</v>
      </c>
      <c r="T95" s="10" t="s">
        <v>60</v>
      </c>
      <c r="U95" s="27">
        <v>10</v>
      </c>
      <c r="V95" s="25">
        <f>('Outcome Ratings and Valuations'!$U$206/10)*U95</f>
        <v>147.93104027037802</v>
      </c>
      <c r="W95" s="10"/>
      <c r="X95" s="13"/>
      <c r="Y95" s="14"/>
      <c r="Z95" s="10"/>
      <c r="AA95" s="13"/>
      <c r="AB95" s="21"/>
    </row>
    <row r="96" spans="1:28" s="6" customFormat="1" ht="15" customHeight="1" x14ac:dyDescent="0.25">
      <c r="A96" s="13" t="s">
        <v>306</v>
      </c>
      <c r="B96" s="7">
        <v>12</v>
      </c>
      <c r="C96" s="7" t="s">
        <v>59</v>
      </c>
      <c r="D96" s="7" t="s">
        <v>138</v>
      </c>
      <c r="E96" s="7" t="s">
        <v>18</v>
      </c>
      <c r="F96" s="8" t="s">
        <v>121</v>
      </c>
      <c r="G96" s="12">
        <v>1</v>
      </c>
      <c r="H96" s="10">
        <v>1</v>
      </c>
      <c r="I96" s="13">
        <v>2</v>
      </c>
      <c r="J96" s="13">
        <v>4</v>
      </c>
      <c r="K96" s="13">
        <v>6</v>
      </c>
      <c r="L96" s="14">
        <v>7</v>
      </c>
      <c r="M96" s="127">
        <f t="shared" si="2"/>
        <v>4</v>
      </c>
      <c r="N96" s="22">
        <f>('Outcome Ratings and Valuations'!$U$206/10)*H96</f>
        <v>14.793104027037803</v>
      </c>
      <c r="O96" s="23">
        <f>('Outcome Ratings and Valuations'!$U$206/10)*I96</f>
        <v>29.586208054075605</v>
      </c>
      <c r="P96" s="23">
        <f>('Outcome Ratings and Valuations'!$U$206/10)*J96</f>
        <v>59.172416108151211</v>
      </c>
      <c r="Q96" s="23">
        <f>('Outcome Ratings and Valuations'!$U$206/10)*K96</f>
        <v>88.758624162226823</v>
      </c>
      <c r="R96" s="24">
        <f>('Outcome Ratings and Valuations'!$U$206/10)*L96</f>
        <v>103.55172818926462</v>
      </c>
      <c r="S96" s="111">
        <f t="shared" si="3"/>
        <v>59.172416108151218</v>
      </c>
      <c r="T96" s="10" t="s">
        <v>61</v>
      </c>
      <c r="U96" s="27">
        <v>8</v>
      </c>
      <c r="V96" s="25">
        <f>('Outcome Ratings and Valuations'!$U$206/10)*U96</f>
        <v>118.34483221630242</v>
      </c>
      <c r="W96" s="10" t="s">
        <v>62</v>
      </c>
      <c r="X96" s="13">
        <v>9</v>
      </c>
      <c r="Y96" s="25">
        <f>('Outcome Ratings and Valuations'!$U$206/10)*X96</f>
        <v>133.13793624334022</v>
      </c>
      <c r="Z96" s="10" t="s">
        <v>63</v>
      </c>
      <c r="AA96" s="13">
        <v>10</v>
      </c>
      <c r="AB96" s="26">
        <f>('Outcome Ratings and Valuations'!$U$206/10)*AA96</f>
        <v>147.93104027037802</v>
      </c>
    </row>
    <row r="97" spans="1:28" s="6" customFormat="1" ht="15" customHeight="1" x14ac:dyDescent="0.25">
      <c r="A97" s="13" t="s">
        <v>307</v>
      </c>
      <c r="B97" s="7">
        <v>13</v>
      </c>
      <c r="C97" s="7" t="s">
        <v>59</v>
      </c>
      <c r="D97" s="7" t="s">
        <v>138</v>
      </c>
      <c r="E97" s="56" t="s">
        <v>17</v>
      </c>
      <c r="F97" s="8" t="s">
        <v>121</v>
      </c>
      <c r="G97" s="12">
        <v>1</v>
      </c>
      <c r="H97" s="10">
        <v>5</v>
      </c>
      <c r="I97" s="13">
        <v>4</v>
      </c>
      <c r="J97" s="13">
        <v>3</v>
      </c>
      <c r="K97" s="13">
        <v>8</v>
      </c>
      <c r="L97" s="14">
        <v>9</v>
      </c>
      <c r="M97" s="127">
        <f t="shared" si="2"/>
        <v>5.8</v>
      </c>
      <c r="N97" s="22">
        <f>('Outcome Ratings and Valuations'!$U$206/10)*H97</f>
        <v>73.96552013518901</v>
      </c>
      <c r="O97" s="23">
        <f>('Outcome Ratings and Valuations'!$U$206/10)*I97</f>
        <v>59.172416108151211</v>
      </c>
      <c r="P97" s="23">
        <f>('Outcome Ratings and Valuations'!$U$206/10)*J97</f>
        <v>44.379312081113412</v>
      </c>
      <c r="Q97" s="23">
        <f>('Outcome Ratings and Valuations'!$U$206/10)*K97</f>
        <v>118.34483221630242</v>
      </c>
      <c r="R97" s="24">
        <f>('Outcome Ratings and Valuations'!$U$206/10)*L97</f>
        <v>133.13793624334022</v>
      </c>
      <c r="S97" s="111">
        <f t="shared" si="3"/>
        <v>85.800003356819261</v>
      </c>
      <c r="T97" s="10" t="s">
        <v>64</v>
      </c>
      <c r="U97" s="27">
        <v>7</v>
      </c>
      <c r="V97" s="25">
        <f>('Outcome Ratings and Valuations'!$U$206/10)*U97</f>
        <v>103.55172818926462</v>
      </c>
      <c r="W97" s="10" t="s">
        <v>63</v>
      </c>
      <c r="X97" s="13">
        <v>10</v>
      </c>
      <c r="Y97" s="25">
        <f>('Outcome Ratings and Valuations'!$U$206/10)*X97</f>
        <v>147.93104027037802</v>
      </c>
      <c r="Z97" s="10"/>
      <c r="AA97" s="13"/>
      <c r="AB97" s="21"/>
    </row>
    <row r="98" spans="1:28" s="6" customFormat="1" ht="15" customHeight="1" x14ac:dyDescent="0.25">
      <c r="A98" s="13" t="s">
        <v>308</v>
      </c>
      <c r="B98" s="7">
        <v>12</v>
      </c>
      <c r="C98" s="7" t="s">
        <v>59</v>
      </c>
      <c r="D98" s="7" t="s">
        <v>138</v>
      </c>
      <c r="E98" s="56" t="s">
        <v>17</v>
      </c>
      <c r="F98" s="8" t="s">
        <v>121</v>
      </c>
      <c r="G98" s="12">
        <v>1</v>
      </c>
      <c r="H98" s="10">
        <v>6</v>
      </c>
      <c r="I98" s="13">
        <v>5</v>
      </c>
      <c r="J98" s="13">
        <v>7</v>
      </c>
      <c r="K98" s="13">
        <v>9</v>
      </c>
      <c r="L98" s="14">
        <v>8</v>
      </c>
      <c r="M98" s="127">
        <f t="shared" si="2"/>
        <v>7</v>
      </c>
      <c r="N98" s="22">
        <f>('Outcome Ratings and Valuations'!$U$206/10)*H98</f>
        <v>88.758624162226823</v>
      </c>
      <c r="O98" s="23">
        <f>('Outcome Ratings and Valuations'!$U$206/10)*I98</f>
        <v>73.96552013518901</v>
      </c>
      <c r="P98" s="23">
        <f>('Outcome Ratings and Valuations'!$U$206/10)*J98</f>
        <v>103.55172818926462</v>
      </c>
      <c r="Q98" s="23">
        <f>('Outcome Ratings and Valuations'!$U$206/10)*K98</f>
        <v>133.13793624334022</v>
      </c>
      <c r="R98" s="24">
        <f>('Outcome Ratings and Valuations'!$U$206/10)*L98</f>
        <v>118.34483221630242</v>
      </c>
      <c r="S98" s="111">
        <f t="shared" si="3"/>
        <v>103.55172818926462</v>
      </c>
      <c r="T98" s="10" t="s">
        <v>65</v>
      </c>
      <c r="U98" s="27">
        <v>10</v>
      </c>
      <c r="V98" s="25">
        <f>('Outcome Ratings and Valuations'!$U$206/10)*U98</f>
        <v>147.93104027037802</v>
      </c>
      <c r="W98" s="10"/>
      <c r="X98" s="13"/>
      <c r="Y98" s="14"/>
      <c r="Z98" s="10"/>
      <c r="AA98" s="13"/>
      <c r="AB98" s="21"/>
    </row>
    <row r="99" spans="1:28" s="6" customFormat="1" ht="15" customHeight="1" x14ac:dyDescent="0.25">
      <c r="A99" s="13" t="s">
        <v>309</v>
      </c>
      <c r="B99" s="7">
        <v>12</v>
      </c>
      <c r="C99" s="7" t="s">
        <v>59</v>
      </c>
      <c r="D99" s="7" t="s">
        <v>138</v>
      </c>
      <c r="E99" s="56" t="s">
        <v>17</v>
      </c>
      <c r="F99" s="8" t="s">
        <v>121</v>
      </c>
      <c r="G99" s="12">
        <v>1</v>
      </c>
      <c r="H99" s="10">
        <v>6</v>
      </c>
      <c r="I99" s="13">
        <v>4</v>
      </c>
      <c r="J99" s="13">
        <v>3</v>
      </c>
      <c r="K99" s="13">
        <v>7</v>
      </c>
      <c r="L99" s="14">
        <v>8</v>
      </c>
      <c r="M99" s="127">
        <f t="shared" si="2"/>
        <v>5.6</v>
      </c>
      <c r="N99" s="22">
        <f>('Outcome Ratings and Valuations'!$U$206/10)*H99</f>
        <v>88.758624162226823</v>
      </c>
      <c r="O99" s="23">
        <f>('Outcome Ratings and Valuations'!$U$206/10)*I99</f>
        <v>59.172416108151211</v>
      </c>
      <c r="P99" s="23">
        <f>('Outcome Ratings and Valuations'!$U$206/10)*J99</f>
        <v>44.379312081113412</v>
      </c>
      <c r="Q99" s="23">
        <f>('Outcome Ratings and Valuations'!$U$206/10)*K99</f>
        <v>103.55172818926462</v>
      </c>
      <c r="R99" s="24">
        <f>('Outcome Ratings and Valuations'!$U$206/10)*L99</f>
        <v>118.34483221630242</v>
      </c>
      <c r="S99" s="111">
        <f t="shared" si="3"/>
        <v>82.841382551411698</v>
      </c>
      <c r="T99" s="10" t="s">
        <v>63</v>
      </c>
      <c r="U99" s="27">
        <v>9</v>
      </c>
      <c r="V99" s="25">
        <f>('Outcome Ratings and Valuations'!$U$206/10)*U99</f>
        <v>133.13793624334022</v>
      </c>
      <c r="W99" s="10" t="s">
        <v>66</v>
      </c>
      <c r="X99" s="13">
        <v>10</v>
      </c>
      <c r="Y99" s="25">
        <f>('Outcome Ratings and Valuations'!$U$206/10)*X99</f>
        <v>147.93104027037802</v>
      </c>
      <c r="Z99" s="10" t="s">
        <v>67</v>
      </c>
      <c r="AA99" s="13">
        <v>5</v>
      </c>
      <c r="AB99" s="26">
        <f>('Outcome Ratings and Valuations'!$U$206/10)*AA99</f>
        <v>73.96552013518901</v>
      </c>
    </row>
    <row r="100" spans="1:28" s="6" customFormat="1" ht="15" customHeight="1" x14ac:dyDescent="0.25">
      <c r="A100" s="13" t="s">
        <v>310</v>
      </c>
      <c r="B100" s="7">
        <v>11</v>
      </c>
      <c r="C100" s="7" t="s">
        <v>59</v>
      </c>
      <c r="D100" s="7" t="s">
        <v>138</v>
      </c>
      <c r="E100" s="56" t="s">
        <v>17</v>
      </c>
      <c r="F100" s="8" t="s">
        <v>121</v>
      </c>
      <c r="G100" s="12">
        <v>1</v>
      </c>
      <c r="H100" s="10">
        <v>1</v>
      </c>
      <c r="I100" s="13">
        <v>2</v>
      </c>
      <c r="J100" s="13">
        <v>4</v>
      </c>
      <c r="K100" s="13">
        <v>6</v>
      </c>
      <c r="L100" s="14">
        <v>7</v>
      </c>
      <c r="M100" s="127">
        <f t="shared" si="2"/>
        <v>4</v>
      </c>
      <c r="N100" s="22">
        <f>('Outcome Ratings and Valuations'!$U$206/10)*H100</f>
        <v>14.793104027037803</v>
      </c>
      <c r="O100" s="23">
        <f>('Outcome Ratings and Valuations'!$U$206/10)*I100</f>
        <v>29.586208054075605</v>
      </c>
      <c r="P100" s="23">
        <f>('Outcome Ratings and Valuations'!$U$206/10)*J100</f>
        <v>59.172416108151211</v>
      </c>
      <c r="Q100" s="23">
        <f>('Outcome Ratings and Valuations'!$U$206/10)*K100</f>
        <v>88.758624162226823</v>
      </c>
      <c r="R100" s="24">
        <f>('Outcome Ratings and Valuations'!$U$206/10)*L100</f>
        <v>103.55172818926462</v>
      </c>
      <c r="S100" s="111">
        <f t="shared" si="3"/>
        <v>59.172416108151218</v>
      </c>
      <c r="T100" s="10" t="s">
        <v>65</v>
      </c>
      <c r="U100" s="27">
        <v>9</v>
      </c>
      <c r="V100" s="25">
        <f>('Outcome Ratings and Valuations'!$U$206/10)*U100</f>
        <v>133.13793624334022</v>
      </c>
      <c r="W100" s="10" t="s">
        <v>62</v>
      </c>
      <c r="X100" s="13">
        <v>10</v>
      </c>
      <c r="Y100" s="25">
        <f>('Outcome Ratings and Valuations'!$U$206/10)*X100</f>
        <v>147.93104027037802</v>
      </c>
      <c r="Z100" s="10" t="s">
        <v>68</v>
      </c>
      <c r="AA100" s="13">
        <v>8</v>
      </c>
      <c r="AB100" s="26">
        <f>('Outcome Ratings and Valuations'!$U$206/10)*AA100</f>
        <v>118.34483221630242</v>
      </c>
    </row>
    <row r="101" spans="1:28" s="6" customFormat="1" ht="15" customHeight="1" x14ac:dyDescent="0.25">
      <c r="A101" s="13" t="s">
        <v>311</v>
      </c>
      <c r="B101" s="7">
        <v>13</v>
      </c>
      <c r="C101" s="7" t="s">
        <v>59</v>
      </c>
      <c r="D101" s="7" t="s">
        <v>138</v>
      </c>
      <c r="E101" s="7" t="s">
        <v>18</v>
      </c>
      <c r="F101" s="8" t="s">
        <v>121</v>
      </c>
      <c r="G101" s="12">
        <v>1</v>
      </c>
      <c r="H101" s="10">
        <v>6</v>
      </c>
      <c r="I101" s="13">
        <v>5</v>
      </c>
      <c r="J101" s="13">
        <v>3</v>
      </c>
      <c r="K101" s="13">
        <v>7</v>
      </c>
      <c r="L101" s="14">
        <v>8</v>
      </c>
      <c r="M101" s="127">
        <f t="shared" si="2"/>
        <v>5.8</v>
      </c>
      <c r="N101" s="22">
        <f>('Outcome Ratings and Valuations'!$U$206/10)*H101</f>
        <v>88.758624162226823</v>
      </c>
      <c r="O101" s="23">
        <f>('Outcome Ratings and Valuations'!$U$206/10)*I101</f>
        <v>73.96552013518901</v>
      </c>
      <c r="P101" s="23">
        <f>('Outcome Ratings and Valuations'!$U$206/10)*J101</f>
        <v>44.379312081113412</v>
      </c>
      <c r="Q101" s="23">
        <f>('Outcome Ratings and Valuations'!$U$206/10)*K101</f>
        <v>103.55172818926462</v>
      </c>
      <c r="R101" s="24">
        <f>('Outcome Ratings and Valuations'!$U$206/10)*L101</f>
        <v>118.34483221630242</v>
      </c>
      <c r="S101" s="111">
        <f t="shared" si="3"/>
        <v>85.800003356819246</v>
      </c>
      <c r="T101" s="10" t="s">
        <v>69</v>
      </c>
      <c r="U101" s="27">
        <v>9</v>
      </c>
      <c r="V101" s="25">
        <f>('Outcome Ratings and Valuations'!$U$206/10)*U101</f>
        <v>133.13793624334022</v>
      </c>
      <c r="W101" s="10"/>
      <c r="X101" s="13"/>
      <c r="Y101" s="14"/>
      <c r="Z101" s="10"/>
      <c r="AA101" s="13"/>
      <c r="AB101" s="21"/>
    </row>
    <row r="102" spans="1:28" s="6" customFormat="1" ht="15" customHeight="1" x14ac:dyDescent="0.25">
      <c r="A102" s="13" t="s">
        <v>312</v>
      </c>
      <c r="B102" s="7">
        <v>11</v>
      </c>
      <c r="C102" s="7" t="s">
        <v>59</v>
      </c>
      <c r="D102" s="7" t="s">
        <v>138</v>
      </c>
      <c r="E102" s="56" t="s">
        <v>17</v>
      </c>
      <c r="F102" s="8" t="s">
        <v>121</v>
      </c>
      <c r="G102" s="12">
        <v>1</v>
      </c>
      <c r="H102" s="10">
        <v>3</v>
      </c>
      <c r="I102" s="13">
        <v>2</v>
      </c>
      <c r="J102" s="13">
        <v>1</v>
      </c>
      <c r="K102" s="13">
        <v>5</v>
      </c>
      <c r="L102" s="14">
        <v>6</v>
      </c>
      <c r="M102" s="127">
        <f t="shared" si="2"/>
        <v>3.4</v>
      </c>
      <c r="N102" s="22">
        <f>('Outcome Ratings and Valuations'!$U$206/10)*H102</f>
        <v>44.379312081113412</v>
      </c>
      <c r="O102" s="23">
        <f>('Outcome Ratings and Valuations'!$U$206/10)*I102</f>
        <v>29.586208054075605</v>
      </c>
      <c r="P102" s="23">
        <f>('Outcome Ratings and Valuations'!$U$206/10)*J102</f>
        <v>14.793104027037803</v>
      </c>
      <c r="Q102" s="23">
        <f>('Outcome Ratings and Valuations'!$U$206/10)*K102</f>
        <v>73.96552013518901</v>
      </c>
      <c r="R102" s="24">
        <f>('Outcome Ratings and Valuations'!$U$206/10)*L102</f>
        <v>88.758624162226823</v>
      </c>
      <c r="S102" s="111">
        <f t="shared" si="3"/>
        <v>50.29655369192853</v>
      </c>
      <c r="T102" s="10" t="s">
        <v>70</v>
      </c>
      <c r="U102" s="27">
        <v>7</v>
      </c>
      <c r="V102" s="25">
        <f>('Outcome Ratings and Valuations'!$U$206/10)*U102</f>
        <v>103.55172818926462</v>
      </c>
      <c r="W102" s="10"/>
      <c r="X102" s="13"/>
      <c r="Y102" s="14"/>
      <c r="Z102" s="10"/>
      <c r="AA102" s="13"/>
      <c r="AB102" s="21"/>
    </row>
    <row r="103" spans="1:28" s="6" customFormat="1" ht="15" customHeight="1" x14ac:dyDescent="0.25">
      <c r="A103" s="13" t="s">
        <v>313</v>
      </c>
      <c r="B103" s="7">
        <v>11</v>
      </c>
      <c r="C103" s="7" t="s">
        <v>59</v>
      </c>
      <c r="D103" s="7" t="s">
        <v>138</v>
      </c>
      <c r="E103" s="7" t="s">
        <v>18</v>
      </c>
      <c r="F103" s="8" t="s">
        <v>121</v>
      </c>
      <c r="G103" s="12">
        <v>1</v>
      </c>
      <c r="H103" s="10">
        <v>6</v>
      </c>
      <c r="I103" s="13">
        <v>2</v>
      </c>
      <c r="J103" s="13">
        <v>3</v>
      </c>
      <c r="K103" s="13">
        <v>4</v>
      </c>
      <c r="L103" s="14">
        <v>7</v>
      </c>
      <c r="M103" s="127">
        <f t="shared" si="2"/>
        <v>4.4000000000000004</v>
      </c>
      <c r="N103" s="22">
        <f>('Outcome Ratings and Valuations'!$U$206/10)*H103</f>
        <v>88.758624162226823</v>
      </c>
      <c r="O103" s="23">
        <f>('Outcome Ratings and Valuations'!$U$206/10)*I103</f>
        <v>29.586208054075605</v>
      </c>
      <c r="P103" s="23">
        <f>('Outcome Ratings and Valuations'!$U$206/10)*J103</f>
        <v>44.379312081113412</v>
      </c>
      <c r="Q103" s="23">
        <f>('Outcome Ratings and Valuations'!$U$206/10)*K103</f>
        <v>59.172416108151211</v>
      </c>
      <c r="R103" s="24">
        <f>('Outcome Ratings and Valuations'!$U$206/10)*L103</f>
        <v>103.55172818926462</v>
      </c>
      <c r="S103" s="111">
        <f t="shared" si="3"/>
        <v>65.089657718966322</v>
      </c>
      <c r="T103" s="10" t="s">
        <v>65</v>
      </c>
      <c r="U103" s="27">
        <v>8</v>
      </c>
      <c r="V103" s="25">
        <f>('Outcome Ratings and Valuations'!$U$206/10)*U103</f>
        <v>118.34483221630242</v>
      </c>
      <c r="W103" s="10" t="s">
        <v>71</v>
      </c>
      <c r="X103" s="13">
        <v>5</v>
      </c>
      <c r="Y103" s="25">
        <f>('Outcome Ratings and Valuations'!$U$206/10)*X103</f>
        <v>73.96552013518901</v>
      </c>
      <c r="Z103" s="10"/>
      <c r="AA103" s="13"/>
      <c r="AB103" s="21"/>
    </row>
    <row r="104" spans="1:28" s="6" customFormat="1" ht="15" customHeight="1" x14ac:dyDescent="0.25">
      <c r="A104" s="13" t="s">
        <v>314</v>
      </c>
      <c r="B104" s="7">
        <v>12</v>
      </c>
      <c r="C104" s="7" t="s">
        <v>59</v>
      </c>
      <c r="D104" s="7" t="s">
        <v>138</v>
      </c>
      <c r="E104" s="7" t="s">
        <v>18</v>
      </c>
      <c r="F104" s="8" t="s">
        <v>121</v>
      </c>
      <c r="G104" s="12">
        <v>1</v>
      </c>
      <c r="H104" s="10">
        <v>1</v>
      </c>
      <c r="I104" s="13">
        <v>2</v>
      </c>
      <c r="J104" s="13">
        <v>3</v>
      </c>
      <c r="K104" s="13">
        <v>4</v>
      </c>
      <c r="L104" s="14">
        <v>5</v>
      </c>
      <c r="M104" s="127">
        <f t="shared" si="2"/>
        <v>3</v>
      </c>
      <c r="N104" s="22">
        <f>('Outcome Ratings and Valuations'!$U$206/10)*H104</f>
        <v>14.793104027037803</v>
      </c>
      <c r="O104" s="23">
        <f>('Outcome Ratings and Valuations'!$U$206/10)*I104</f>
        <v>29.586208054075605</v>
      </c>
      <c r="P104" s="23">
        <f>('Outcome Ratings and Valuations'!$U$206/10)*J104</f>
        <v>44.379312081113412</v>
      </c>
      <c r="Q104" s="23">
        <f>('Outcome Ratings and Valuations'!$U$206/10)*K104</f>
        <v>59.172416108151211</v>
      </c>
      <c r="R104" s="24">
        <f>('Outcome Ratings and Valuations'!$U$206/10)*L104</f>
        <v>73.96552013518901</v>
      </c>
      <c r="S104" s="111">
        <f t="shared" si="3"/>
        <v>44.379312081113412</v>
      </c>
      <c r="T104" s="10" t="s">
        <v>72</v>
      </c>
      <c r="U104" s="27">
        <v>6</v>
      </c>
      <c r="V104" s="25">
        <f>('Outcome Ratings and Valuations'!$U$206/10)*U104</f>
        <v>88.758624162226823</v>
      </c>
      <c r="W104" s="10"/>
      <c r="X104" s="13"/>
      <c r="Y104" s="14"/>
      <c r="Z104" s="10"/>
      <c r="AA104" s="13"/>
      <c r="AB104" s="21"/>
    </row>
    <row r="105" spans="1:28" s="6" customFormat="1" ht="15" customHeight="1" x14ac:dyDescent="0.25">
      <c r="A105" s="13" t="s">
        <v>315</v>
      </c>
      <c r="B105" s="7">
        <v>13</v>
      </c>
      <c r="C105" s="7" t="s">
        <v>59</v>
      </c>
      <c r="D105" s="7" t="s">
        <v>138</v>
      </c>
      <c r="E105" s="7" t="s">
        <v>18</v>
      </c>
      <c r="F105" s="8" t="s">
        <v>121</v>
      </c>
      <c r="G105" s="12">
        <v>2</v>
      </c>
      <c r="H105" s="10">
        <v>4</v>
      </c>
      <c r="I105" s="13">
        <v>3</v>
      </c>
      <c r="J105" s="13">
        <v>2</v>
      </c>
      <c r="K105" s="13">
        <v>7</v>
      </c>
      <c r="L105" s="14">
        <v>8</v>
      </c>
      <c r="M105" s="127">
        <f t="shared" si="2"/>
        <v>4.8</v>
      </c>
      <c r="N105" s="22">
        <f>('Outcome Ratings and Valuations'!$U$206/10)*H105</f>
        <v>59.172416108151211</v>
      </c>
      <c r="O105" s="23">
        <f>('Outcome Ratings and Valuations'!$U$206/10)*I105</f>
        <v>44.379312081113412</v>
      </c>
      <c r="P105" s="23">
        <f>('Outcome Ratings and Valuations'!$U$206/10)*J105</f>
        <v>29.586208054075605</v>
      </c>
      <c r="Q105" s="23">
        <f>('Outcome Ratings and Valuations'!$U$206/10)*K105</f>
        <v>103.55172818926462</v>
      </c>
      <c r="R105" s="24">
        <f>('Outcome Ratings and Valuations'!$U$206/10)*L105</f>
        <v>118.34483221630242</v>
      </c>
      <c r="S105" s="111">
        <f t="shared" si="3"/>
        <v>71.006899329781461</v>
      </c>
      <c r="T105" s="10" t="s">
        <v>73</v>
      </c>
      <c r="U105" s="27">
        <v>10</v>
      </c>
      <c r="V105" s="25">
        <f>('Outcome Ratings and Valuations'!$U$206/10)*U105</f>
        <v>147.93104027037802</v>
      </c>
      <c r="W105" s="10" t="s">
        <v>71</v>
      </c>
      <c r="X105" s="13">
        <v>10</v>
      </c>
      <c r="Y105" s="25">
        <f>('Outcome Ratings and Valuations'!$U$206/10)*X105</f>
        <v>147.93104027037802</v>
      </c>
      <c r="Z105" s="10"/>
      <c r="AA105" s="13"/>
      <c r="AB105" s="21"/>
    </row>
    <row r="106" spans="1:28" s="6" customFormat="1" ht="15" customHeight="1" x14ac:dyDescent="0.25">
      <c r="A106" s="13" t="s">
        <v>316</v>
      </c>
      <c r="B106" s="7">
        <v>12</v>
      </c>
      <c r="C106" s="7" t="s">
        <v>59</v>
      </c>
      <c r="D106" s="7" t="s">
        <v>138</v>
      </c>
      <c r="E106" s="56" t="s">
        <v>17</v>
      </c>
      <c r="F106" s="8" t="s">
        <v>121</v>
      </c>
      <c r="G106" s="12">
        <v>2</v>
      </c>
      <c r="H106" s="10">
        <v>2</v>
      </c>
      <c r="I106" s="13">
        <v>4</v>
      </c>
      <c r="J106" s="13">
        <v>7</v>
      </c>
      <c r="K106" s="13">
        <v>8</v>
      </c>
      <c r="L106" s="14">
        <v>9</v>
      </c>
      <c r="M106" s="127">
        <f t="shared" si="2"/>
        <v>6</v>
      </c>
      <c r="N106" s="22">
        <f>('Outcome Ratings and Valuations'!$U$206/10)*H106</f>
        <v>29.586208054075605</v>
      </c>
      <c r="O106" s="23">
        <f>('Outcome Ratings and Valuations'!$U$206/10)*I106</f>
        <v>59.172416108151211</v>
      </c>
      <c r="P106" s="23">
        <f>('Outcome Ratings and Valuations'!$U$206/10)*J106</f>
        <v>103.55172818926462</v>
      </c>
      <c r="Q106" s="23">
        <f>('Outcome Ratings and Valuations'!$U$206/10)*K106</f>
        <v>118.34483221630242</v>
      </c>
      <c r="R106" s="24">
        <f>('Outcome Ratings and Valuations'!$U$206/10)*L106</f>
        <v>133.13793624334022</v>
      </c>
      <c r="S106" s="111">
        <f t="shared" si="3"/>
        <v>88.758624162226823</v>
      </c>
      <c r="T106" s="10" t="s">
        <v>74</v>
      </c>
      <c r="U106" s="27">
        <v>10</v>
      </c>
      <c r="V106" s="25">
        <f>('Outcome Ratings and Valuations'!$U$206/10)*U106</f>
        <v>147.93104027037802</v>
      </c>
      <c r="W106" s="10"/>
      <c r="X106" s="13"/>
      <c r="Y106" s="14"/>
      <c r="Z106" s="10"/>
      <c r="AA106" s="13"/>
      <c r="AB106" s="21"/>
    </row>
    <row r="107" spans="1:28" s="6" customFormat="1" ht="15" customHeight="1" x14ac:dyDescent="0.25">
      <c r="A107" s="13" t="s">
        <v>317</v>
      </c>
      <c r="B107" s="7">
        <v>11</v>
      </c>
      <c r="C107" s="7" t="s">
        <v>59</v>
      </c>
      <c r="D107" s="7" t="s">
        <v>138</v>
      </c>
      <c r="E107" s="7" t="s">
        <v>18</v>
      </c>
      <c r="F107" s="8" t="s">
        <v>121</v>
      </c>
      <c r="G107" s="12">
        <v>2</v>
      </c>
      <c r="H107" s="10">
        <v>6</v>
      </c>
      <c r="I107" s="13">
        <v>5</v>
      </c>
      <c r="J107" s="13">
        <v>7</v>
      </c>
      <c r="K107" s="13">
        <v>9</v>
      </c>
      <c r="L107" s="14">
        <v>8</v>
      </c>
      <c r="M107" s="127">
        <f t="shared" si="2"/>
        <v>7</v>
      </c>
      <c r="N107" s="22">
        <f>('Outcome Ratings and Valuations'!$U$206/10)*H107</f>
        <v>88.758624162226823</v>
      </c>
      <c r="O107" s="23">
        <f>('Outcome Ratings and Valuations'!$U$206/10)*I107</f>
        <v>73.96552013518901</v>
      </c>
      <c r="P107" s="23">
        <f>('Outcome Ratings and Valuations'!$U$206/10)*J107</f>
        <v>103.55172818926462</v>
      </c>
      <c r="Q107" s="23">
        <f>('Outcome Ratings and Valuations'!$U$206/10)*K107</f>
        <v>133.13793624334022</v>
      </c>
      <c r="R107" s="24">
        <f>('Outcome Ratings and Valuations'!$U$206/10)*L107</f>
        <v>118.34483221630242</v>
      </c>
      <c r="S107" s="111">
        <f t="shared" si="3"/>
        <v>103.55172818926462</v>
      </c>
      <c r="T107" s="10" t="s">
        <v>75</v>
      </c>
      <c r="U107" s="27">
        <v>10</v>
      </c>
      <c r="V107" s="25">
        <f>('Outcome Ratings and Valuations'!$U$206/10)*U107</f>
        <v>147.93104027037802</v>
      </c>
      <c r="W107" s="10"/>
      <c r="X107" s="13"/>
      <c r="Y107" s="14"/>
      <c r="Z107" s="10"/>
      <c r="AA107" s="13"/>
      <c r="AB107" s="21"/>
    </row>
    <row r="108" spans="1:28" s="6" customFormat="1" ht="15" customHeight="1" x14ac:dyDescent="0.25">
      <c r="A108" s="13" t="s">
        <v>318</v>
      </c>
      <c r="B108" s="7">
        <v>11</v>
      </c>
      <c r="C108" s="7" t="s">
        <v>59</v>
      </c>
      <c r="D108" s="7" t="s">
        <v>138</v>
      </c>
      <c r="E108" s="56" t="s">
        <v>17</v>
      </c>
      <c r="F108" s="8" t="s">
        <v>121</v>
      </c>
      <c r="G108" s="12">
        <v>2</v>
      </c>
      <c r="H108" s="10">
        <v>4</v>
      </c>
      <c r="I108" s="13">
        <v>3</v>
      </c>
      <c r="J108" s="13">
        <v>2</v>
      </c>
      <c r="K108" s="13">
        <v>7</v>
      </c>
      <c r="L108" s="14">
        <v>8</v>
      </c>
      <c r="M108" s="127">
        <f t="shared" si="2"/>
        <v>4.8</v>
      </c>
      <c r="N108" s="22">
        <f>('Outcome Ratings and Valuations'!$U$206/10)*H108</f>
        <v>59.172416108151211</v>
      </c>
      <c r="O108" s="23">
        <f>('Outcome Ratings and Valuations'!$U$206/10)*I108</f>
        <v>44.379312081113412</v>
      </c>
      <c r="P108" s="23">
        <f>('Outcome Ratings and Valuations'!$U$206/10)*J108</f>
        <v>29.586208054075605</v>
      </c>
      <c r="Q108" s="23">
        <f>('Outcome Ratings and Valuations'!$U$206/10)*K108</f>
        <v>103.55172818926462</v>
      </c>
      <c r="R108" s="24">
        <f>('Outcome Ratings and Valuations'!$U$206/10)*L108</f>
        <v>118.34483221630242</v>
      </c>
      <c r="S108" s="111">
        <f t="shared" si="3"/>
        <v>71.006899329781461</v>
      </c>
      <c r="T108" s="10" t="s">
        <v>62</v>
      </c>
      <c r="U108" s="27">
        <v>10</v>
      </c>
      <c r="V108" s="25">
        <f>('Outcome Ratings and Valuations'!$U$206/10)*U108</f>
        <v>147.93104027037802</v>
      </c>
      <c r="W108" s="10" t="s">
        <v>63</v>
      </c>
      <c r="X108" s="13">
        <v>9</v>
      </c>
      <c r="Y108" s="25">
        <f>('Outcome Ratings and Valuations'!$U$206/10)*X108</f>
        <v>133.13793624334022</v>
      </c>
      <c r="Z108" s="10" t="s">
        <v>76</v>
      </c>
      <c r="AA108" s="13">
        <v>5</v>
      </c>
      <c r="AB108" s="26">
        <f>('Outcome Ratings and Valuations'!$U$206/10)*AA108</f>
        <v>73.96552013518901</v>
      </c>
    </row>
    <row r="109" spans="1:28" s="6" customFormat="1" ht="15" customHeight="1" x14ac:dyDescent="0.25">
      <c r="A109" s="13" t="s">
        <v>319</v>
      </c>
      <c r="B109" s="7">
        <v>13</v>
      </c>
      <c r="C109" s="7" t="s">
        <v>59</v>
      </c>
      <c r="D109" s="7" t="s">
        <v>138</v>
      </c>
      <c r="E109" s="7" t="s">
        <v>18</v>
      </c>
      <c r="F109" s="8" t="s">
        <v>121</v>
      </c>
      <c r="G109" s="12">
        <v>2</v>
      </c>
      <c r="H109" s="10">
        <v>3</v>
      </c>
      <c r="I109" s="13">
        <v>1</v>
      </c>
      <c r="J109" s="13">
        <v>4</v>
      </c>
      <c r="K109" s="13">
        <v>7</v>
      </c>
      <c r="L109" s="14">
        <v>8</v>
      </c>
      <c r="M109" s="127">
        <f t="shared" si="2"/>
        <v>4.5999999999999996</v>
      </c>
      <c r="N109" s="22">
        <f>('Outcome Ratings and Valuations'!$U$206/10)*H109</f>
        <v>44.379312081113412</v>
      </c>
      <c r="O109" s="23">
        <f>('Outcome Ratings and Valuations'!$U$206/10)*I109</f>
        <v>14.793104027037803</v>
      </c>
      <c r="P109" s="23">
        <f>('Outcome Ratings and Valuations'!$U$206/10)*J109</f>
        <v>59.172416108151211</v>
      </c>
      <c r="Q109" s="23">
        <f>('Outcome Ratings and Valuations'!$U$206/10)*K109</f>
        <v>103.55172818926462</v>
      </c>
      <c r="R109" s="24">
        <f>('Outcome Ratings and Valuations'!$U$206/10)*L109</f>
        <v>118.34483221630242</v>
      </c>
      <c r="S109" s="111">
        <f t="shared" si="3"/>
        <v>68.048278524373899</v>
      </c>
      <c r="T109" s="10" t="s">
        <v>77</v>
      </c>
      <c r="U109" s="27">
        <v>6</v>
      </c>
      <c r="V109" s="25">
        <f>('Outcome Ratings and Valuations'!$U$206/10)*U109</f>
        <v>88.758624162226823</v>
      </c>
      <c r="W109" s="10" t="s">
        <v>78</v>
      </c>
      <c r="X109" s="13">
        <v>5</v>
      </c>
      <c r="Y109" s="25">
        <f>('Outcome Ratings and Valuations'!$U$206/10)*X109</f>
        <v>73.96552013518901</v>
      </c>
      <c r="Z109" s="10"/>
      <c r="AA109" s="13"/>
      <c r="AB109" s="21"/>
    </row>
    <row r="110" spans="1:28" s="6" customFormat="1" ht="15" customHeight="1" x14ac:dyDescent="0.25">
      <c r="A110" s="13" t="s">
        <v>320</v>
      </c>
      <c r="B110" s="7">
        <v>12</v>
      </c>
      <c r="C110" s="7" t="s">
        <v>79</v>
      </c>
      <c r="D110" s="7" t="s">
        <v>138</v>
      </c>
      <c r="E110" s="56" t="s">
        <v>17</v>
      </c>
      <c r="F110" s="8" t="s">
        <v>121</v>
      </c>
      <c r="G110" s="12">
        <v>2</v>
      </c>
      <c r="H110" s="10">
        <v>3</v>
      </c>
      <c r="I110" s="13">
        <v>2</v>
      </c>
      <c r="J110" s="13">
        <v>1</v>
      </c>
      <c r="K110" s="13">
        <v>4</v>
      </c>
      <c r="L110" s="14">
        <v>6</v>
      </c>
      <c r="M110" s="127">
        <f t="shared" si="2"/>
        <v>3.2</v>
      </c>
      <c r="N110" s="22">
        <f>('Outcome Ratings and Valuations'!$U$206/10)*H110</f>
        <v>44.379312081113412</v>
      </c>
      <c r="O110" s="23">
        <f>('Outcome Ratings and Valuations'!$U$206/10)*I110</f>
        <v>29.586208054075605</v>
      </c>
      <c r="P110" s="23">
        <f>('Outcome Ratings and Valuations'!$U$206/10)*J110</f>
        <v>14.793104027037803</v>
      </c>
      <c r="Q110" s="23">
        <f>('Outcome Ratings and Valuations'!$U$206/10)*K110</f>
        <v>59.172416108151211</v>
      </c>
      <c r="R110" s="24">
        <f>('Outcome Ratings and Valuations'!$U$206/10)*L110</f>
        <v>88.758624162226823</v>
      </c>
      <c r="S110" s="111">
        <f t="shared" si="3"/>
        <v>47.337932886520974</v>
      </c>
      <c r="T110" s="10" t="s">
        <v>77</v>
      </c>
      <c r="U110" s="27">
        <v>5</v>
      </c>
      <c r="V110" s="25">
        <f>('Outcome Ratings and Valuations'!$U$206/10)*U110</f>
        <v>73.96552013518901</v>
      </c>
      <c r="W110" s="10"/>
      <c r="X110" s="13"/>
      <c r="Y110" s="14"/>
      <c r="Z110" s="10"/>
      <c r="AA110" s="13"/>
      <c r="AB110" s="21"/>
    </row>
    <row r="111" spans="1:28" s="6" customFormat="1" ht="15" customHeight="1" x14ac:dyDescent="0.25">
      <c r="A111" s="13" t="s">
        <v>321</v>
      </c>
      <c r="B111" s="7">
        <v>11</v>
      </c>
      <c r="C111" s="7" t="s">
        <v>59</v>
      </c>
      <c r="D111" s="7" t="s">
        <v>138</v>
      </c>
      <c r="E111" s="56" t="s">
        <v>17</v>
      </c>
      <c r="F111" s="8" t="s">
        <v>121</v>
      </c>
      <c r="G111" s="12">
        <v>2</v>
      </c>
      <c r="H111" s="10">
        <v>2</v>
      </c>
      <c r="I111" s="13">
        <v>1</v>
      </c>
      <c r="J111" s="13">
        <v>3</v>
      </c>
      <c r="K111" s="13">
        <v>5</v>
      </c>
      <c r="L111" s="14">
        <v>6</v>
      </c>
      <c r="M111" s="127">
        <f t="shared" si="2"/>
        <v>3.4</v>
      </c>
      <c r="N111" s="22">
        <f>('Outcome Ratings and Valuations'!$U$206/10)*H111</f>
        <v>29.586208054075605</v>
      </c>
      <c r="O111" s="23">
        <f>('Outcome Ratings and Valuations'!$U$206/10)*I111</f>
        <v>14.793104027037803</v>
      </c>
      <c r="P111" s="23">
        <f>('Outcome Ratings and Valuations'!$U$206/10)*J111</f>
        <v>44.379312081113412</v>
      </c>
      <c r="Q111" s="23">
        <f>('Outcome Ratings and Valuations'!$U$206/10)*K111</f>
        <v>73.96552013518901</v>
      </c>
      <c r="R111" s="24">
        <f>('Outcome Ratings and Valuations'!$U$206/10)*L111</f>
        <v>88.758624162226823</v>
      </c>
      <c r="S111" s="111">
        <f t="shared" si="3"/>
        <v>50.29655369192853</v>
      </c>
      <c r="T111" s="10" t="s">
        <v>81</v>
      </c>
      <c r="U111" s="27">
        <v>7</v>
      </c>
      <c r="V111" s="25">
        <f>('Outcome Ratings and Valuations'!$U$206/10)*U111</f>
        <v>103.55172818926462</v>
      </c>
      <c r="W111" s="10" t="s">
        <v>82</v>
      </c>
      <c r="X111" s="13">
        <v>8</v>
      </c>
      <c r="Y111" s="25">
        <f>('Outcome Ratings and Valuations'!$U$206/10)*X111</f>
        <v>118.34483221630242</v>
      </c>
      <c r="Z111" s="10"/>
      <c r="AA111" s="13"/>
      <c r="AB111" s="21"/>
    </row>
    <row r="112" spans="1:28" s="6" customFormat="1" ht="15" customHeight="1" x14ac:dyDescent="0.25">
      <c r="A112" s="13" t="s">
        <v>322</v>
      </c>
      <c r="B112" s="7">
        <v>12</v>
      </c>
      <c r="C112" s="7" t="s">
        <v>59</v>
      </c>
      <c r="D112" s="7" t="s">
        <v>138</v>
      </c>
      <c r="E112" s="7" t="s">
        <v>18</v>
      </c>
      <c r="F112" s="8" t="s">
        <v>121</v>
      </c>
      <c r="G112" s="12">
        <v>2</v>
      </c>
      <c r="H112" s="10">
        <v>7</v>
      </c>
      <c r="I112" s="13">
        <v>4</v>
      </c>
      <c r="J112" s="13">
        <v>8</v>
      </c>
      <c r="K112" s="13">
        <v>7</v>
      </c>
      <c r="L112" s="14">
        <v>9</v>
      </c>
      <c r="M112" s="127">
        <f t="shared" si="2"/>
        <v>7</v>
      </c>
      <c r="N112" s="22">
        <f>('Outcome Ratings and Valuations'!$U$206/10)*H112</f>
        <v>103.55172818926462</v>
      </c>
      <c r="O112" s="23">
        <f>('Outcome Ratings and Valuations'!$U$206/10)*I112</f>
        <v>59.172416108151211</v>
      </c>
      <c r="P112" s="23">
        <f>('Outcome Ratings and Valuations'!$U$206/10)*J112</f>
        <v>118.34483221630242</v>
      </c>
      <c r="Q112" s="23">
        <f>('Outcome Ratings and Valuations'!$U$206/10)*K112</f>
        <v>103.55172818926462</v>
      </c>
      <c r="R112" s="24">
        <f>('Outcome Ratings and Valuations'!$U$206/10)*L112</f>
        <v>133.13793624334022</v>
      </c>
      <c r="S112" s="111">
        <f t="shared" si="3"/>
        <v>103.55172818926462</v>
      </c>
      <c r="T112" s="10" t="s">
        <v>83</v>
      </c>
      <c r="U112" s="27">
        <v>6</v>
      </c>
      <c r="V112" s="25">
        <f>('Outcome Ratings and Valuations'!$U$206/10)*U112</f>
        <v>88.758624162226823</v>
      </c>
      <c r="W112" s="10"/>
      <c r="X112" s="13"/>
      <c r="Y112" s="14"/>
      <c r="Z112" s="10"/>
      <c r="AA112" s="13"/>
      <c r="AB112" s="21"/>
    </row>
    <row r="113" spans="1:28" s="6" customFormat="1" ht="15" customHeight="1" x14ac:dyDescent="0.25">
      <c r="A113" s="13" t="s">
        <v>323</v>
      </c>
      <c r="B113" s="7">
        <v>12</v>
      </c>
      <c r="C113" s="7" t="s">
        <v>59</v>
      </c>
      <c r="D113" s="7" t="s">
        <v>138</v>
      </c>
      <c r="E113" s="7" t="s">
        <v>18</v>
      </c>
      <c r="F113" s="8" t="s">
        <v>121</v>
      </c>
      <c r="G113" s="12">
        <v>2</v>
      </c>
      <c r="H113" s="10">
        <v>3</v>
      </c>
      <c r="I113" s="13">
        <v>2</v>
      </c>
      <c r="J113" s="13">
        <v>1</v>
      </c>
      <c r="K113" s="13">
        <v>6</v>
      </c>
      <c r="L113" s="14">
        <v>7</v>
      </c>
      <c r="M113" s="127">
        <f t="shared" si="2"/>
        <v>3.8</v>
      </c>
      <c r="N113" s="22">
        <f>('Outcome Ratings and Valuations'!$U$206/10)*H113</f>
        <v>44.379312081113412</v>
      </c>
      <c r="O113" s="23">
        <f>('Outcome Ratings and Valuations'!$U$206/10)*I113</f>
        <v>29.586208054075605</v>
      </c>
      <c r="P113" s="23">
        <f>('Outcome Ratings and Valuations'!$U$206/10)*J113</f>
        <v>14.793104027037803</v>
      </c>
      <c r="Q113" s="23">
        <f>('Outcome Ratings and Valuations'!$U$206/10)*K113</f>
        <v>88.758624162226823</v>
      </c>
      <c r="R113" s="24">
        <f>('Outcome Ratings and Valuations'!$U$206/10)*L113</f>
        <v>103.55172818926462</v>
      </c>
      <c r="S113" s="111">
        <f t="shared" si="3"/>
        <v>56.213795302743655</v>
      </c>
      <c r="T113" s="10" t="s">
        <v>66</v>
      </c>
      <c r="U113" s="27">
        <v>9</v>
      </c>
      <c r="V113" s="25">
        <f>('Outcome Ratings and Valuations'!$U$206/10)*U113</f>
        <v>133.13793624334022</v>
      </c>
      <c r="W113" s="10" t="s">
        <v>84</v>
      </c>
      <c r="X113" s="13">
        <v>8</v>
      </c>
      <c r="Y113" s="25">
        <f>('Outcome Ratings and Valuations'!$U$206/10)*X113</f>
        <v>118.34483221630242</v>
      </c>
      <c r="Z113" s="10" t="s">
        <v>85</v>
      </c>
      <c r="AA113" s="13">
        <v>10</v>
      </c>
      <c r="AB113" s="26">
        <f>('Outcome Ratings and Valuations'!$U$206/10)*AA113</f>
        <v>147.93104027037802</v>
      </c>
    </row>
    <row r="114" spans="1:28" s="6" customFormat="1" ht="15" customHeight="1" x14ac:dyDescent="0.25">
      <c r="A114" s="13" t="s">
        <v>324</v>
      </c>
      <c r="B114" s="7">
        <v>11</v>
      </c>
      <c r="C114" s="7" t="s">
        <v>79</v>
      </c>
      <c r="D114" s="7" t="s">
        <v>138</v>
      </c>
      <c r="E114" s="7" t="s">
        <v>18</v>
      </c>
      <c r="F114" s="8" t="s">
        <v>121</v>
      </c>
      <c r="G114" s="12">
        <v>3</v>
      </c>
      <c r="H114" s="10">
        <v>6</v>
      </c>
      <c r="I114" s="13">
        <v>5</v>
      </c>
      <c r="J114" s="13">
        <v>6</v>
      </c>
      <c r="K114" s="13">
        <v>8</v>
      </c>
      <c r="L114" s="14">
        <v>9</v>
      </c>
      <c r="M114" s="127">
        <f t="shared" si="2"/>
        <v>6.8</v>
      </c>
      <c r="N114" s="22">
        <f>('Outcome Ratings and Valuations'!$U$206/10)*H114</f>
        <v>88.758624162226823</v>
      </c>
      <c r="O114" s="23">
        <f>('Outcome Ratings and Valuations'!$U$206/10)*I114</f>
        <v>73.96552013518901</v>
      </c>
      <c r="P114" s="23">
        <f>('Outcome Ratings and Valuations'!$U$206/10)*J114</f>
        <v>88.758624162226823</v>
      </c>
      <c r="Q114" s="23">
        <f>('Outcome Ratings and Valuations'!$U$206/10)*K114</f>
        <v>118.34483221630242</v>
      </c>
      <c r="R114" s="24">
        <f>('Outcome Ratings and Valuations'!$U$206/10)*L114</f>
        <v>133.13793624334022</v>
      </c>
      <c r="S114" s="111">
        <f t="shared" si="3"/>
        <v>100.59310738385706</v>
      </c>
      <c r="T114" s="10"/>
      <c r="U114" s="27"/>
      <c r="V114" s="14"/>
      <c r="W114" s="10"/>
      <c r="X114" s="13"/>
      <c r="Y114" s="14"/>
      <c r="Z114" s="10"/>
      <c r="AA114" s="13"/>
      <c r="AB114" s="21"/>
    </row>
    <row r="115" spans="1:28" s="6" customFormat="1" ht="15" customHeight="1" x14ac:dyDescent="0.25">
      <c r="A115" s="13" t="s">
        <v>325</v>
      </c>
      <c r="B115" s="7">
        <v>12</v>
      </c>
      <c r="C115" s="7" t="s">
        <v>59</v>
      </c>
      <c r="D115" s="7" t="s">
        <v>138</v>
      </c>
      <c r="E115" s="56" t="s">
        <v>17</v>
      </c>
      <c r="F115" s="8" t="s">
        <v>121</v>
      </c>
      <c r="G115" s="12">
        <v>3</v>
      </c>
      <c r="H115" s="10">
        <v>4</v>
      </c>
      <c r="I115" s="13">
        <v>3</v>
      </c>
      <c r="J115" s="13">
        <v>2</v>
      </c>
      <c r="K115" s="13">
        <v>7</v>
      </c>
      <c r="L115" s="14">
        <v>8</v>
      </c>
      <c r="M115" s="127">
        <f t="shared" si="2"/>
        <v>4.8</v>
      </c>
      <c r="N115" s="22">
        <f>('Outcome Ratings and Valuations'!$U$206/10)*H115</f>
        <v>59.172416108151211</v>
      </c>
      <c r="O115" s="23">
        <f>('Outcome Ratings and Valuations'!$U$206/10)*I115</f>
        <v>44.379312081113412</v>
      </c>
      <c r="P115" s="23">
        <f>('Outcome Ratings and Valuations'!$U$206/10)*J115</f>
        <v>29.586208054075605</v>
      </c>
      <c r="Q115" s="23">
        <f>('Outcome Ratings and Valuations'!$U$206/10)*K115</f>
        <v>103.55172818926462</v>
      </c>
      <c r="R115" s="24">
        <f>('Outcome Ratings and Valuations'!$U$206/10)*L115</f>
        <v>118.34483221630242</v>
      </c>
      <c r="S115" s="111">
        <f t="shared" si="3"/>
        <v>71.006899329781461</v>
      </c>
      <c r="T115" s="10" t="s">
        <v>86</v>
      </c>
      <c r="U115" s="27">
        <v>10</v>
      </c>
      <c r="V115" s="25">
        <f>('Outcome Ratings and Valuations'!$U$206/10)*U115</f>
        <v>147.93104027037802</v>
      </c>
      <c r="W115" s="10" t="s">
        <v>63</v>
      </c>
      <c r="X115" s="13">
        <v>9</v>
      </c>
      <c r="Y115" s="25">
        <f>('Outcome Ratings and Valuations'!$U$206/10)*X115</f>
        <v>133.13793624334022</v>
      </c>
      <c r="Z115" s="10"/>
      <c r="AA115" s="13"/>
      <c r="AB115" s="21"/>
    </row>
    <row r="116" spans="1:28" s="6" customFormat="1" ht="15" customHeight="1" x14ac:dyDescent="0.25">
      <c r="A116" s="13" t="s">
        <v>326</v>
      </c>
      <c r="B116" s="7">
        <v>13</v>
      </c>
      <c r="C116" s="7" t="s">
        <v>59</v>
      </c>
      <c r="D116" s="7" t="s">
        <v>138</v>
      </c>
      <c r="E116" s="7" t="s">
        <v>18</v>
      </c>
      <c r="F116" s="8" t="s">
        <v>121</v>
      </c>
      <c r="G116" s="12">
        <v>3</v>
      </c>
      <c r="H116" s="10">
        <v>6</v>
      </c>
      <c r="I116" s="13">
        <v>5</v>
      </c>
      <c r="J116" s="13">
        <v>3</v>
      </c>
      <c r="K116" s="13">
        <v>4</v>
      </c>
      <c r="L116" s="14">
        <v>9</v>
      </c>
      <c r="M116" s="127">
        <f t="shared" si="2"/>
        <v>5.4</v>
      </c>
      <c r="N116" s="22">
        <f>('Outcome Ratings and Valuations'!$U$206/10)*H116</f>
        <v>88.758624162226823</v>
      </c>
      <c r="O116" s="23">
        <f>('Outcome Ratings and Valuations'!$U$206/10)*I116</f>
        <v>73.96552013518901</v>
      </c>
      <c r="P116" s="23">
        <f>('Outcome Ratings and Valuations'!$U$206/10)*J116</f>
        <v>44.379312081113412</v>
      </c>
      <c r="Q116" s="23">
        <f>('Outcome Ratings and Valuations'!$U$206/10)*K116</f>
        <v>59.172416108151211</v>
      </c>
      <c r="R116" s="24">
        <f>('Outcome Ratings and Valuations'!$U$206/10)*L116</f>
        <v>133.13793624334022</v>
      </c>
      <c r="S116" s="111">
        <f t="shared" si="3"/>
        <v>79.882761746004135</v>
      </c>
      <c r="T116" s="10" t="s">
        <v>87</v>
      </c>
      <c r="U116" s="27">
        <v>8</v>
      </c>
      <c r="V116" s="25">
        <f>('Outcome Ratings and Valuations'!$U$206/10)*U116</f>
        <v>118.34483221630242</v>
      </c>
      <c r="W116" s="10" t="s">
        <v>88</v>
      </c>
      <c r="X116" s="13">
        <v>7</v>
      </c>
      <c r="Y116" s="25">
        <f>('Outcome Ratings and Valuations'!$U$206/10)*X116</f>
        <v>103.55172818926462</v>
      </c>
      <c r="Z116" s="10"/>
      <c r="AA116" s="13"/>
      <c r="AB116" s="21"/>
    </row>
    <row r="117" spans="1:28" s="6" customFormat="1" ht="15" customHeight="1" x14ac:dyDescent="0.25">
      <c r="A117" s="13" t="s">
        <v>327</v>
      </c>
      <c r="B117" s="7">
        <v>12</v>
      </c>
      <c r="C117" s="7" t="s">
        <v>59</v>
      </c>
      <c r="D117" s="7" t="s">
        <v>138</v>
      </c>
      <c r="E117" s="56" t="s">
        <v>17</v>
      </c>
      <c r="F117" s="8" t="s">
        <v>121</v>
      </c>
      <c r="G117" s="12">
        <v>3</v>
      </c>
      <c r="H117" s="10">
        <v>4</v>
      </c>
      <c r="I117" s="13">
        <v>3</v>
      </c>
      <c r="J117" s="13">
        <v>6</v>
      </c>
      <c r="K117" s="13">
        <v>5</v>
      </c>
      <c r="L117" s="14">
        <v>7</v>
      </c>
      <c r="M117" s="127">
        <f t="shared" si="2"/>
        <v>5</v>
      </c>
      <c r="N117" s="22">
        <f>('Outcome Ratings and Valuations'!$U$206/10)*H117</f>
        <v>59.172416108151211</v>
      </c>
      <c r="O117" s="23">
        <f>('Outcome Ratings and Valuations'!$U$206/10)*I117</f>
        <v>44.379312081113412</v>
      </c>
      <c r="P117" s="23">
        <f>('Outcome Ratings and Valuations'!$U$206/10)*J117</f>
        <v>88.758624162226823</v>
      </c>
      <c r="Q117" s="23">
        <f>('Outcome Ratings and Valuations'!$U$206/10)*K117</f>
        <v>73.96552013518901</v>
      </c>
      <c r="R117" s="24">
        <f>('Outcome Ratings and Valuations'!$U$206/10)*L117</f>
        <v>103.55172818926462</v>
      </c>
      <c r="S117" s="111">
        <f t="shared" si="3"/>
        <v>73.96552013518901</v>
      </c>
      <c r="T117" s="10" t="s">
        <v>71</v>
      </c>
      <c r="U117" s="27">
        <v>8</v>
      </c>
      <c r="V117" s="25">
        <f>('Outcome Ratings and Valuations'!$U$206/10)*U117</f>
        <v>118.34483221630242</v>
      </c>
      <c r="W117" s="10" t="s">
        <v>89</v>
      </c>
      <c r="X117" s="13">
        <v>9</v>
      </c>
      <c r="Y117" s="25">
        <f>('Outcome Ratings and Valuations'!$U$206/10)*X117</f>
        <v>133.13793624334022</v>
      </c>
      <c r="Z117" s="10"/>
      <c r="AA117" s="13"/>
      <c r="AB117" s="21"/>
    </row>
    <row r="118" spans="1:28" s="6" customFormat="1" ht="15" customHeight="1" x14ac:dyDescent="0.25">
      <c r="A118" s="13" t="s">
        <v>328</v>
      </c>
      <c r="B118" s="7">
        <v>10</v>
      </c>
      <c r="C118" s="7" t="s">
        <v>59</v>
      </c>
      <c r="D118" s="7" t="s">
        <v>138</v>
      </c>
      <c r="E118" s="7" t="s">
        <v>18</v>
      </c>
      <c r="F118" s="8" t="s">
        <v>121</v>
      </c>
      <c r="G118" s="12">
        <v>3</v>
      </c>
      <c r="H118" s="10">
        <v>3</v>
      </c>
      <c r="I118" s="13">
        <v>2</v>
      </c>
      <c r="J118" s="13">
        <v>4</v>
      </c>
      <c r="K118" s="13">
        <v>5</v>
      </c>
      <c r="L118" s="14">
        <v>6</v>
      </c>
      <c r="M118" s="127">
        <f t="shared" si="2"/>
        <v>4</v>
      </c>
      <c r="N118" s="22">
        <f>('Outcome Ratings and Valuations'!$U$206/10)*H118</f>
        <v>44.379312081113412</v>
      </c>
      <c r="O118" s="23">
        <f>('Outcome Ratings and Valuations'!$U$206/10)*I118</f>
        <v>29.586208054075605</v>
      </c>
      <c r="P118" s="23">
        <f>('Outcome Ratings and Valuations'!$U$206/10)*J118</f>
        <v>59.172416108151211</v>
      </c>
      <c r="Q118" s="23">
        <f>('Outcome Ratings and Valuations'!$U$206/10)*K118</f>
        <v>73.96552013518901</v>
      </c>
      <c r="R118" s="24">
        <f>('Outcome Ratings and Valuations'!$U$206/10)*L118</f>
        <v>88.758624162226823</v>
      </c>
      <c r="S118" s="111">
        <f t="shared" si="3"/>
        <v>59.172416108151218</v>
      </c>
      <c r="T118" s="10"/>
      <c r="U118" s="27"/>
      <c r="V118" s="14"/>
      <c r="W118" s="10"/>
      <c r="X118" s="13"/>
      <c r="Y118" s="14"/>
      <c r="Z118" s="10"/>
      <c r="AA118" s="13"/>
      <c r="AB118" s="21"/>
    </row>
    <row r="119" spans="1:28" s="6" customFormat="1" ht="15" customHeight="1" x14ac:dyDescent="0.25">
      <c r="A119" s="13" t="s">
        <v>329</v>
      </c>
      <c r="B119" s="7">
        <v>13</v>
      </c>
      <c r="C119" s="7" t="s">
        <v>59</v>
      </c>
      <c r="D119" s="7" t="s">
        <v>138</v>
      </c>
      <c r="E119" s="56" t="s">
        <v>17</v>
      </c>
      <c r="F119" s="8" t="s">
        <v>121</v>
      </c>
      <c r="G119" s="12">
        <v>3</v>
      </c>
      <c r="H119" s="10">
        <v>6</v>
      </c>
      <c r="I119" s="13">
        <v>7</v>
      </c>
      <c r="J119" s="13">
        <v>8</v>
      </c>
      <c r="K119" s="13">
        <v>9</v>
      </c>
      <c r="L119" s="14">
        <v>10</v>
      </c>
      <c r="M119" s="127">
        <f t="shared" si="2"/>
        <v>8</v>
      </c>
      <c r="N119" s="22">
        <f>('Outcome Ratings and Valuations'!$U$206/10)*H119</f>
        <v>88.758624162226823</v>
      </c>
      <c r="O119" s="23">
        <f>('Outcome Ratings and Valuations'!$U$206/10)*I119</f>
        <v>103.55172818926462</v>
      </c>
      <c r="P119" s="23">
        <f>('Outcome Ratings and Valuations'!$U$206/10)*J119</f>
        <v>118.34483221630242</v>
      </c>
      <c r="Q119" s="23">
        <f>('Outcome Ratings and Valuations'!$U$206/10)*K119</f>
        <v>133.13793624334022</v>
      </c>
      <c r="R119" s="24">
        <f>('Outcome Ratings and Valuations'!$U$206/10)*L119</f>
        <v>147.93104027037802</v>
      </c>
      <c r="S119" s="111">
        <f t="shared" si="3"/>
        <v>118.34483221630242</v>
      </c>
      <c r="T119" s="10" t="s">
        <v>90</v>
      </c>
      <c r="U119" s="27">
        <v>5</v>
      </c>
      <c r="V119" s="25">
        <f>('Outcome Ratings and Valuations'!$U$206/10)*U119</f>
        <v>73.96552013518901</v>
      </c>
      <c r="W119" s="10"/>
      <c r="X119" s="13"/>
      <c r="Y119" s="14"/>
      <c r="Z119" s="10"/>
      <c r="AA119" s="13"/>
      <c r="AB119" s="21"/>
    </row>
    <row r="120" spans="1:28" s="6" customFormat="1" ht="15" customHeight="1" x14ac:dyDescent="0.25">
      <c r="A120" s="13" t="s">
        <v>330</v>
      </c>
      <c r="B120" s="7">
        <v>11</v>
      </c>
      <c r="C120" s="7" t="s">
        <v>79</v>
      </c>
      <c r="D120" s="7" t="s">
        <v>138</v>
      </c>
      <c r="E120" s="56" t="s">
        <v>17</v>
      </c>
      <c r="F120" s="8" t="s">
        <v>121</v>
      </c>
      <c r="G120" s="12">
        <v>3</v>
      </c>
      <c r="H120" s="10">
        <v>7</v>
      </c>
      <c r="I120" s="13">
        <v>4</v>
      </c>
      <c r="J120" s="13">
        <v>8</v>
      </c>
      <c r="K120" s="13">
        <v>9</v>
      </c>
      <c r="L120" s="14">
        <v>10</v>
      </c>
      <c r="M120" s="127">
        <f t="shared" si="2"/>
        <v>7.6</v>
      </c>
      <c r="N120" s="22">
        <f>('Outcome Ratings and Valuations'!$U$206/10)*H120</f>
        <v>103.55172818926462</v>
      </c>
      <c r="O120" s="23">
        <f>('Outcome Ratings and Valuations'!$U$206/10)*I120</f>
        <v>59.172416108151211</v>
      </c>
      <c r="P120" s="23">
        <f>('Outcome Ratings and Valuations'!$U$206/10)*J120</f>
        <v>118.34483221630242</v>
      </c>
      <c r="Q120" s="23">
        <f>('Outcome Ratings and Valuations'!$U$206/10)*K120</f>
        <v>133.13793624334022</v>
      </c>
      <c r="R120" s="24">
        <f>('Outcome Ratings and Valuations'!$U$206/10)*L120</f>
        <v>147.93104027037802</v>
      </c>
      <c r="S120" s="111">
        <f t="shared" si="3"/>
        <v>112.42759060548728</v>
      </c>
      <c r="T120" s="10"/>
      <c r="U120" s="27"/>
      <c r="V120" s="14"/>
      <c r="W120" s="10"/>
      <c r="X120" s="13"/>
      <c r="Y120" s="14"/>
      <c r="Z120" s="10"/>
      <c r="AA120" s="13"/>
      <c r="AB120" s="21"/>
    </row>
    <row r="121" spans="1:28" s="6" customFormat="1" ht="15" customHeight="1" x14ac:dyDescent="0.25">
      <c r="A121" s="13" t="s">
        <v>331</v>
      </c>
      <c r="B121" s="7">
        <v>13</v>
      </c>
      <c r="C121" s="7" t="s">
        <v>59</v>
      </c>
      <c r="D121" s="7" t="s">
        <v>138</v>
      </c>
      <c r="E121" s="7" t="s">
        <v>18</v>
      </c>
      <c r="F121" s="8" t="s">
        <v>121</v>
      </c>
      <c r="G121" s="12">
        <v>3</v>
      </c>
      <c r="H121" s="10">
        <v>5</v>
      </c>
      <c r="I121" s="13">
        <v>4</v>
      </c>
      <c r="J121" s="13">
        <v>3</v>
      </c>
      <c r="K121" s="13">
        <v>8</v>
      </c>
      <c r="L121" s="14">
        <v>9</v>
      </c>
      <c r="M121" s="127">
        <f t="shared" si="2"/>
        <v>5.8</v>
      </c>
      <c r="N121" s="22">
        <f>('Outcome Ratings and Valuations'!$U$206/10)*H121</f>
        <v>73.96552013518901</v>
      </c>
      <c r="O121" s="23">
        <f>('Outcome Ratings and Valuations'!$U$206/10)*I121</f>
        <v>59.172416108151211</v>
      </c>
      <c r="P121" s="23">
        <f>('Outcome Ratings and Valuations'!$U$206/10)*J121</f>
        <v>44.379312081113412</v>
      </c>
      <c r="Q121" s="23">
        <f>('Outcome Ratings and Valuations'!$U$206/10)*K121</f>
        <v>118.34483221630242</v>
      </c>
      <c r="R121" s="24">
        <f>('Outcome Ratings and Valuations'!$U$206/10)*L121</f>
        <v>133.13793624334022</v>
      </c>
      <c r="S121" s="111">
        <f t="shared" si="3"/>
        <v>85.800003356819261</v>
      </c>
      <c r="T121" s="10" t="s">
        <v>91</v>
      </c>
      <c r="U121" s="27">
        <v>7</v>
      </c>
      <c r="V121" s="25">
        <f>('Outcome Ratings and Valuations'!$U$206/10)*U121</f>
        <v>103.55172818926462</v>
      </c>
      <c r="W121" s="10"/>
      <c r="X121" s="13"/>
      <c r="Y121" s="14"/>
      <c r="Z121" s="10"/>
      <c r="AA121" s="13"/>
      <c r="AB121" s="21"/>
    </row>
    <row r="122" spans="1:28" s="6" customFormat="1" ht="15" customHeight="1" x14ac:dyDescent="0.25">
      <c r="A122" s="13" t="s">
        <v>332</v>
      </c>
      <c r="B122" s="7">
        <v>11</v>
      </c>
      <c r="C122" s="7" t="s">
        <v>59</v>
      </c>
      <c r="D122" s="7" t="s">
        <v>138</v>
      </c>
      <c r="E122" s="7" t="s">
        <v>18</v>
      </c>
      <c r="F122" s="8" t="s">
        <v>121</v>
      </c>
      <c r="G122" s="12">
        <v>3</v>
      </c>
      <c r="H122" s="10">
        <v>3</v>
      </c>
      <c r="I122" s="13">
        <v>2</v>
      </c>
      <c r="J122" s="13">
        <v>8</v>
      </c>
      <c r="K122" s="13">
        <v>9</v>
      </c>
      <c r="L122" s="14">
        <v>10</v>
      </c>
      <c r="M122" s="127">
        <f t="shared" si="2"/>
        <v>6.4</v>
      </c>
      <c r="N122" s="22">
        <f>('Outcome Ratings and Valuations'!$U$206/10)*H122</f>
        <v>44.379312081113412</v>
      </c>
      <c r="O122" s="23">
        <f>('Outcome Ratings and Valuations'!$U$206/10)*I122</f>
        <v>29.586208054075605</v>
      </c>
      <c r="P122" s="23">
        <f>('Outcome Ratings and Valuations'!$U$206/10)*J122</f>
        <v>118.34483221630242</v>
      </c>
      <c r="Q122" s="23">
        <f>('Outcome Ratings and Valuations'!$U$206/10)*K122</f>
        <v>133.13793624334022</v>
      </c>
      <c r="R122" s="24">
        <f>('Outcome Ratings and Valuations'!$U$206/10)*L122</f>
        <v>147.93104027037802</v>
      </c>
      <c r="S122" s="111">
        <f t="shared" si="3"/>
        <v>94.675865773041934</v>
      </c>
      <c r="T122" s="10" t="s">
        <v>92</v>
      </c>
      <c r="U122" s="27">
        <v>7</v>
      </c>
      <c r="V122" s="25">
        <f>('Outcome Ratings and Valuations'!$U$206/10)*U122</f>
        <v>103.55172818926462</v>
      </c>
      <c r="W122" s="10"/>
      <c r="X122" s="13"/>
      <c r="Y122" s="14"/>
      <c r="Z122" s="10"/>
      <c r="AA122" s="13"/>
      <c r="AB122" s="21"/>
    </row>
    <row r="123" spans="1:28" s="6" customFormat="1" ht="15" customHeight="1" x14ac:dyDescent="0.25">
      <c r="A123" s="13" t="s">
        <v>333</v>
      </c>
      <c r="B123" s="7">
        <v>12</v>
      </c>
      <c r="C123" s="7" t="s">
        <v>59</v>
      </c>
      <c r="D123" s="7" t="s">
        <v>138</v>
      </c>
      <c r="E123" s="56" t="s">
        <v>17</v>
      </c>
      <c r="F123" s="8" t="s">
        <v>121</v>
      </c>
      <c r="G123" s="12">
        <v>3</v>
      </c>
      <c r="H123" s="10">
        <v>2</v>
      </c>
      <c r="I123" s="13">
        <v>3</v>
      </c>
      <c r="J123" s="13">
        <v>7</v>
      </c>
      <c r="K123" s="13">
        <v>8</v>
      </c>
      <c r="L123" s="14">
        <v>9</v>
      </c>
      <c r="M123" s="127">
        <f t="shared" si="2"/>
        <v>5.8</v>
      </c>
      <c r="N123" s="22">
        <f>('Outcome Ratings and Valuations'!$U$206/10)*H123</f>
        <v>29.586208054075605</v>
      </c>
      <c r="O123" s="23">
        <f>('Outcome Ratings and Valuations'!$U$206/10)*I123</f>
        <v>44.379312081113412</v>
      </c>
      <c r="P123" s="23">
        <f>('Outcome Ratings and Valuations'!$U$206/10)*J123</f>
        <v>103.55172818926462</v>
      </c>
      <c r="Q123" s="23">
        <f>('Outcome Ratings and Valuations'!$U$206/10)*K123</f>
        <v>118.34483221630242</v>
      </c>
      <c r="R123" s="24">
        <f>('Outcome Ratings and Valuations'!$U$206/10)*L123</f>
        <v>133.13793624334022</v>
      </c>
      <c r="S123" s="111">
        <f t="shared" si="3"/>
        <v>85.800003356819261</v>
      </c>
      <c r="T123" s="10"/>
      <c r="U123" s="27"/>
      <c r="V123" s="14"/>
      <c r="W123" s="10"/>
      <c r="X123" s="13"/>
      <c r="Y123" s="14"/>
      <c r="Z123" s="10"/>
      <c r="AA123" s="13"/>
      <c r="AB123" s="21"/>
    </row>
    <row r="124" spans="1:28" s="6" customFormat="1" ht="15" customHeight="1" x14ac:dyDescent="0.25">
      <c r="A124" s="13" t="s">
        <v>334</v>
      </c>
      <c r="B124" s="7">
        <v>13</v>
      </c>
      <c r="C124" s="7" t="s">
        <v>59</v>
      </c>
      <c r="D124" s="7" t="s">
        <v>138</v>
      </c>
      <c r="E124" s="7" t="s">
        <v>18</v>
      </c>
      <c r="F124" s="8" t="s">
        <v>121</v>
      </c>
      <c r="G124" s="12">
        <v>3</v>
      </c>
      <c r="H124" s="10">
        <v>5</v>
      </c>
      <c r="I124" s="13">
        <v>7</v>
      </c>
      <c r="J124" s="13">
        <v>8</v>
      </c>
      <c r="K124" s="13">
        <v>9</v>
      </c>
      <c r="L124" s="14">
        <v>10</v>
      </c>
      <c r="M124" s="127">
        <f t="shared" si="2"/>
        <v>7.8</v>
      </c>
      <c r="N124" s="22">
        <f>('Outcome Ratings and Valuations'!$U$206/10)*H124</f>
        <v>73.96552013518901</v>
      </c>
      <c r="O124" s="23">
        <f>('Outcome Ratings and Valuations'!$U$206/10)*I124</f>
        <v>103.55172818926462</v>
      </c>
      <c r="P124" s="23">
        <f>('Outcome Ratings and Valuations'!$U$206/10)*J124</f>
        <v>118.34483221630242</v>
      </c>
      <c r="Q124" s="23">
        <f>('Outcome Ratings and Valuations'!$U$206/10)*K124</f>
        <v>133.13793624334022</v>
      </c>
      <c r="R124" s="24">
        <f>('Outcome Ratings and Valuations'!$U$206/10)*L124</f>
        <v>147.93104027037802</v>
      </c>
      <c r="S124" s="111">
        <f t="shared" si="3"/>
        <v>115.38621141089486</v>
      </c>
      <c r="T124" s="10" t="s">
        <v>93</v>
      </c>
      <c r="U124" s="27">
        <v>6</v>
      </c>
      <c r="V124" s="25">
        <f>('Outcome Ratings and Valuations'!$U$206/10)*U124</f>
        <v>88.758624162226823</v>
      </c>
      <c r="W124" s="10" t="s">
        <v>94</v>
      </c>
      <c r="X124" s="13">
        <v>4</v>
      </c>
      <c r="Y124" s="25">
        <f>('Outcome Ratings and Valuations'!$U$206/10)*X124</f>
        <v>59.172416108151211</v>
      </c>
      <c r="Z124" s="10"/>
      <c r="AA124" s="13"/>
      <c r="AB124" s="21"/>
    </row>
    <row r="125" spans="1:28" s="6" customFormat="1" ht="15" customHeight="1" x14ac:dyDescent="0.25">
      <c r="A125" s="13" t="s">
        <v>335</v>
      </c>
      <c r="B125" s="7">
        <v>12</v>
      </c>
      <c r="C125" s="7" t="s">
        <v>59</v>
      </c>
      <c r="D125" s="7" t="s">
        <v>138</v>
      </c>
      <c r="E125" s="56" t="s">
        <v>17</v>
      </c>
      <c r="F125" s="8" t="s">
        <v>121</v>
      </c>
      <c r="G125" s="12">
        <v>4</v>
      </c>
      <c r="H125" s="10">
        <v>2</v>
      </c>
      <c r="I125" s="13">
        <v>4</v>
      </c>
      <c r="J125" s="13">
        <v>5</v>
      </c>
      <c r="K125" s="13">
        <v>7</v>
      </c>
      <c r="L125" s="14">
        <v>8</v>
      </c>
      <c r="M125" s="127">
        <f t="shared" si="2"/>
        <v>5.2</v>
      </c>
      <c r="N125" s="22">
        <f>('Outcome Ratings and Valuations'!$U$206/10)*H125</f>
        <v>29.586208054075605</v>
      </c>
      <c r="O125" s="23">
        <f>('Outcome Ratings and Valuations'!$U$206/10)*I125</f>
        <v>59.172416108151211</v>
      </c>
      <c r="P125" s="23">
        <f>('Outcome Ratings and Valuations'!$U$206/10)*J125</f>
        <v>73.96552013518901</v>
      </c>
      <c r="Q125" s="23">
        <f>('Outcome Ratings and Valuations'!$U$206/10)*K125</f>
        <v>103.55172818926462</v>
      </c>
      <c r="R125" s="24">
        <f>('Outcome Ratings and Valuations'!$U$206/10)*L125</f>
        <v>118.34483221630242</v>
      </c>
      <c r="S125" s="111">
        <f t="shared" si="3"/>
        <v>76.924140940596573</v>
      </c>
      <c r="T125" s="10" t="s">
        <v>95</v>
      </c>
      <c r="U125" s="27">
        <v>10</v>
      </c>
      <c r="V125" s="25">
        <f>('Outcome Ratings and Valuations'!$U$206/10)*U125</f>
        <v>147.93104027037802</v>
      </c>
      <c r="W125" s="10" t="s">
        <v>88</v>
      </c>
      <c r="X125" s="13">
        <v>9</v>
      </c>
      <c r="Y125" s="25">
        <f>('Outcome Ratings and Valuations'!$U$206/10)*X125</f>
        <v>133.13793624334022</v>
      </c>
      <c r="Z125" s="10"/>
      <c r="AA125" s="13"/>
      <c r="AB125" s="21"/>
    </row>
    <row r="126" spans="1:28" s="6" customFormat="1" ht="15" customHeight="1" x14ac:dyDescent="0.25">
      <c r="A126" s="13" t="s">
        <v>336</v>
      </c>
      <c r="B126" s="7">
        <v>13</v>
      </c>
      <c r="C126" s="7" t="s">
        <v>59</v>
      </c>
      <c r="D126" s="7" t="s">
        <v>138</v>
      </c>
      <c r="E126" s="7" t="s">
        <v>18</v>
      </c>
      <c r="F126" s="8" t="s">
        <v>121</v>
      </c>
      <c r="G126" s="12">
        <v>4</v>
      </c>
      <c r="H126" s="10">
        <v>4</v>
      </c>
      <c r="I126" s="13">
        <v>5</v>
      </c>
      <c r="J126" s="13">
        <v>7</v>
      </c>
      <c r="K126" s="13">
        <v>8</v>
      </c>
      <c r="L126" s="14">
        <v>9</v>
      </c>
      <c r="M126" s="127">
        <f t="shared" si="2"/>
        <v>6.6</v>
      </c>
      <c r="N126" s="22">
        <f>('Outcome Ratings and Valuations'!$U$206/10)*H126</f>
        <v>59.172416108151211</v>
      </c>
      <c r="O126" s="23">
        <f>('Outcome Ratings and Valuations'!$U$206/10)*I126</f>
        <v>73.96552013518901</v>
      </c>
      <c r="P126" s="23">
        <f>('Outcome Ratings and Valuations'!$U$206/10)*J126</f>
        <v>103.55172818926462</v>
      </c>
      <c r="Q126" s="23">
        <f>('Outcome Ratings and Valuations'!$U$206/10)*K126</f>
        <v>118.34483221630242</v>
      </c>
      <c r="R126" s="24">
        <f>('Outcome Ratings and Valuations'!$U$206/10)*L126</f>
        <v>133.13793624334022</v>
      </c>
      <c r="S126" s="111">
        <f t="shared" si="3"/>
        <v>97.634486578449497</v>
      </c>
      <c r="T126" s="10" t="s">
        <v>96</v>
      </c>
      <c r="U126" s="27">
        <v>10</v>
      </c>
      <c r="V126" s="25">
        <f>('Outcome Ratings and Valuations'!$U$206/10)*U126</f>
        <v>147.93104027037802</v>
      </c>
      <c r="W126" s="10"/>
      <c r="X126" s="13"/>
      <c r="Y126" s="14"/>
      <c r="Z126" s="10"/>
      <c r="AA126" s="13"/>
      <c r="AB126" s="21"/>
    </row>
    <row r="127" spans="1:28" s="6" customFormat="1" ht="15" customHeight="1" x14ac:dyDescent="0.25">
      <c r="A127" s="13" t="s">
        <v>337</v>
      </c>
      <c r="B127" s="7">
        <v>12</v>
      </c>
      <c r="C127" s="7" t="s">
        <v>59</v>
      </c>
      <c r="D127" s="7" t="s">
        <v>138</v>
      </c>
      <c r="E127" s="7" t="s">
        <v>18</v>
      </c>
      <c r="F127" s="8" t="s">
        <v>121</v>
      </c>
      <c r="G127" s="12">
        <v>4</v>
      </c>
      <c r="H127" s="10">
        <v>5</v>
      </c>
      <c r="I127" s="13">
        <v>2</v>
      </c>
      <c r="J127" s="13">
        <v>1</v>
      </c>
      <c r="K127" s="13">
        <v>6</v>
      </c>
      <c r="L127" s="14">
        <v>7</v>
      </c>
      <c r="M127" s="127">
        <f t="shared" si="2"/>
        <v>4.2</v>
      </c>
      <c r="N127" s="22">
        <f>('Outcome Ratings and Valuations'!$U$206/10)*H127</f>
        <v>73.96552013518901</v>
      </c>
      <c r="O127" s="23">
        <f>('Outcome Ratings and Valuations'!$U$206/10)*I127</f>
        <v>29.586208054075605</v>
      </c>
      <c r="P127" s="23">
        <f>('Outcome Ratings and Valuations'!$U$206/10)*J127</f>
        <v>14.793104027037803</v>
      </c>
      <c r="Q127" s="23">
        <f>('Outcome Ratings and Valuations'!$U$206/10)*K127</f>
        <v>88.758624162226823</v>
      </c>
      <c r="R127" s="24">
        <f>('Outcome Ratings and Valuations'!$U$206/10)*L127</f>
        <v>103.55172818926462</v>
      </c>
      <c r="S127" s="111">
        <f t="shared" si="3"/>
        <v>62.131036913558773</v>
      </c>
      <c r="T127" s="10" t="s">
        <v>97</v>
      </c>
      <c r="U127" s="27">
        <v>9</v>
      </c>
      <c r="V127" s="25">
        <f>('Outcome Ratings and Valuations'!$U$206/10)*U127</f>
        <v>133.13793624334022</v>
      </c>
      <c r="W127" s="10" t="s">
        <v>98</v>
      </c>
      <c r="X127" s="13">
        <v>10</v>
      </c>
      <c r="Y127" s="25">
        <f>('Outcome Ratings and Valuations'!$U$206/10)*X127</f>
        <v>147.93104027037802</v>
      </c>
      <c r="Z127" s="10" t="s">
        <v>99</v>
      </c>
      <c r="AA127" s="13">
        <v>8</v>
      </c>
      <c r="AB127" s="26">
        <f>('Outcome Ratings and Valuations'!$U$206/10)*AA127</f>
        <v>118.34483221630242</v>
      </c>
    </row>
    <row r="128" spans="1:28" s="6" customFormat="1" ht="15" customHeight="1" x14ac:dyDescent="0.25">
      <c r="A128" s="13" t="s">
        <v>338</v>
      </c>
      <c r="B128" s="7">
        <v>13</v>
      </c>
      <c r="C128" s="7" t="s">
        <v>59</v>
      </c>
      <c r="D128" s="7" t="s">
        <v>138</v>
      </c>
      <c r="E128" s="7" t="s">
        <v>18</v>
      </c>
      <c r="F128" s="8" t="s">
        <v>121</v>
      </c>
      <c r="G128" s="12">
        <v>4</v>
      </c>
      <c r="H128" s="10">
        <v>3</v>
      </c>
      <c r="I128" s="13">
        <v>2</v>
      </c>
      <c r="J128" s="13">
        <v>4</v>
      </c>
      <c r="K128" s="13">
        <v>5</v>
      </c>
      <c r="L128" s="14">
        <v>6</v>
      </c>
      <c r="M128" s="127">
        <f t="shared" si="2"/>
        <v>4</v>
      </c>
      <c r="N128" s="22">
        <f>('Outcome Ratings and Valuations'!$U$206/10)*H128</f>
        <v>44.379312081113412</v>
      </c>
      <c r="O128" s="23">
        <f>('Outcome Ratings and Valuations'!$U$206/10)*I128</f>
        <v>29.586208054075605</v>
      </c>
      <c r="P128" s="23">
        <f>('Outcome Ratings and Valuations'!$U$206/10)*J128</f>
        <v>59.172416108151211</v>
      </c>
      <c r="Q128" s="23">
        <f>('Outcome Ratings and Valuations'!$U$206/10)*K128</f>
        <v>73.96552013518901</v>
      </c>
      <c r="R128" s="24">
        <f>('Outcome Ratings and Valuations'!$U$206/10)*L128</f>
        <v>88.758624162226823</v>
      </c>
      <c r="S128" s="111">
        <f t="shared" si="3"/>
        <v>59.172416108151218</v>
      </c>
      <c r="T128" s="10" t="s">
        <v>74</v>
      </c>
      <c r="U128" s="27">
        <v>7</v>
      </c>
      <c r="V128" s="25">
        <f>('Outcome Ratings and Valuations'!$U$206/10)*U128</f>
        <v>103.55172818926462</v>
      </c>
      <c r="W128" s="10"/>
      <c r="X128" s="13"/>
      <c r="Y128" s="14"/>
      <c r="Z128" s="10"/>
      <c r="AA128" s="13"/>
      <c r="AB128" s="21"/>
    </row>
    <row r="129" spans="1:28" s="6" customFormat="1" ht="15" customHeight="1" x14ac:dyDescent="0.25">
      <c r="A129" s="13" t="s">
        <v>339</v>
      </c>
      <c r="B129" s="7">
        <v>13</v>
      </c>
      <c r="C129" s="7" t="s">
        <v>59</v>
      </c>
      <c r="D129" s="7" t="s">
        <v>138</v>
      </c>
      <c r="E129" s="7" t="s">
        <v>18</v>
      </c>
      <c r="F129" s="8" t="s">
        <v>121</v>
      </c>
      <c r="G129" s="12">
        <v>4</v>
      </c>
      <c r="H129" s="10">
        <v>1</v>
      </c>
      <c r="I129" s="13">
        <v>3</v>
      </c>
      <c r="J129" s="13">
        <v>4</v>
      </c>
      <c r="K129" s="13">
        <v>5</v>
      </c>
      <c r="L129" s="14">
        <v>6</v>
      </c>
      <c r="M129" s="127">
        <f t="shared" si="2"/>
        <v>3.8</v>
      </c>
      <c r="N129" s="22">
        <f>('Outcome Ratings and Valuations'!$U$206/10)*H129</f>
        <v>14.793104027037803</v>
      </c>
      <c r="O129" s="23">
        <f>('Outcome Ratings and Valuations'!$U$206/10)*I129</f>
        <v>44.379312081113412</v>
      </c>
      <c r="P129" s="23">
        <f>('Outcome Ratings and Valuations'!$U$206/10)*J129</f>
        <v>59.172416108151211</v>
      </c>
      <c r="Q129" s="23">
        <f>('Outcome Ratings and Valuations'!$U$206/10)*K129</f>
        <v>73.96552013518901</v>
      </c>
      <c r="R129" s="24">
        <f>('Outcome Ratings and Valuations'!$U$206/10)*L129</f>
        <v>88.758624162226823</v>
      </c>
      <c r="S129" s="111">
        <f t="shared" si="3"/>
        <v>56.213795302743641</v>
      </c>
      <c r="T129" s="10" t="s">
        <v>100</v>
      </c>
      <c r="U129" s="27">
        <v>8</v>
      </c>
      <c r="V129" s="25">
        <f>('Outcome Ratings and Valuations'!$U$206/10)*U129</f>
        <v>118.34483221630242</v>
      </c>
      <c r="W129" s="10" t="s">
        <v>101</v>
      </c>
      <c r="X129" s="13">
        <v>9</v>
      </c>
      <c r="Y129" s="25">
        <f>('Outcome Ratings and Valuations'!$U$206/10)*X129</f>
        <v>133.13793624334022</v>
      </c>
      <c r="Z129" s="10"/>
      <c r="AA129" s="13"/>
      <c r="AB129" s="21"/>
    </row>
    <row r="130" spans="1:28" s="6" customFormat="1" ht="15" customHeight="1" x14ac:dyDescent="0.25">
      <c r="A130" s="13" t="s">
        <v>340</v>
      </c>
      <c r="B130" s="7">
        <v>12</v>
      </c>
      <c r="C130" s="7" t="s">
        <v>59</v>
      </c>
      <c r="D130" s="7" t="s">
        <v>138</v>
      </c>
      <c r="E130" s="7" t="s">
        <v>18</v>
      </c>
      <c r="F130" s="8" t="s">
        <v>121</v>
      </c>
      <c r="G130" s="12">
        <v>4</v>
      </c>
      <c r="H130" s="10">
        <v>3</v>
      </c>
      <c r="I130" s="13">
        <v>2</v>
      </c>
      <c r="J130" s="13">
        <v>1</v>
      </c>
      <c r="K130" s="13">
        <v>6</v>
      </c>
      <c r="L130" s="14">
        <v>7</v>
      </c>
      <c r="M130" s="127">
        <f t="shared" si="2"/>
        <v>3.8</v>
      </c>
      <c r="N130" s="22">
        <f>('Outcome Ratings and Valuations'!$U$206/10)*H130</f>
        <v>44.379312081113412</v>
      </c>
      <c r="O130" s="23">
        <f>('Outcome Ratings and Valuations'!$U$206/10)*I130</f>
        <v>29.586208054075605</v>
      </c>
      <c r="P130" s="23">
        <f>('Outcome Ratings and Valuations'!$U$206/10)*J130</f>
        <v>14.793104027037803</v>
      </c>
      <c r="Q130" s="23">
        <f>('Outcome Ratings and Valuations'!$U$206/10)*K130</f>
        <v>88.758624162226823</v>
      </c>
      <c r="R130" s="24">
        <f>('Outcome Ratings and Valuations'!$U$206/10)*L130</f>
        <v>103.55172818926462</v>
      </c>
      <c r="S130" s="111">
        <f t="shared" si="3"/>
        <v>56.213795302743655</v>
      </c>
      <c r="T130" s="10" t="s">
        <v>102</v>
      </c>
      <c r="U130" s="27">
        <v>8</v>
      </c>
      <c r="V130" s="25">
        <f>('Outcome Ratings and Valuations'!$U$206/10)*U130</f>
        <v>118.34483221630242</v>
      </c>
      <c r="W130" s="10" t="s">
        <v>103</v>
      </c>
      <c r="X130" s="13">
        <v>5</v>
      </c>
      <c r="Y130" s="25">
        <f>('Outcome Ratings and Valuations'!$U$206/10)*X130</f>
        <v>73.96552013518901</v>
      </c>
      <c r="Z130" s="10"/>
      <c r="AA130" s="13"/>
      <c r="AB130" s="21"/>
    </row>
    <row r="131" spans="1:28" s="6" customFormat="1" ht="15" customHeight="1" x14ac:dyDescent="0.25">
      <c r="A131" s="13" t="s">
        <v>341</v>
      </c>
      <c r="B131" s="7">
        <v>10</v>
      </c>
      <c r="C131" s="7" t="s">
        <v>59</v>
      </c>
      <c r="D131" s="7" t="s">
        <v>138</v>
      </c>
      <c r="E131" s="7" t="s">
        <v>18</v>
      </c>
      <c r="F131" s="8" t="s">
        <v>121</v>
      </c>
      <c r="G131" s="12">
        <v>4</v>
      </c>
      <c r="H131" s="10">
        <v>2</v>
      </c>
      <c r="I131" s="13">
        <v>4</v>
      </c>
      <c r="J131" s="13">
        <v>5</v>
      </c>
      <c r="K131" s="13">
        <v>6</v>
      </c>
      <c r="L131" s="14">
        <v>7</v>
      </c>
      <c r="M131" s="127">
        <f t="shared" si="2"/>
        <v>4.8</v>
      </c>
      <c r="N131" s="22">
        <f>('Outcome Ratings and Valuations'!$U$206/10)*H131</f>
        <v>29.586208054075605</v>
      </c>
      <c r="O131" s="23">
        <f>('Outcome Ratings and Valuations'!$U$206/10)*I131</f>
        <v>59.172416108151211</v>
      </c>
      <c r="P131" s="23">
        <f>('Outcome Ratings and Valuations'!$U$206/10)*J131</f>
        <v>73.96552013518901</v>
      </c>
      <c r="Q131" s="23">
        <f>('Outcome Ratings and Valuations'!$U$206/10)*K131</f>
        <v>88.758624162226823</v>
      </c>
      <c r="R131" s="24">
        <f>('Outcome Ratings and Valuations'!$U$206/10)*L131</f>
        <v>103.55172818926462</v>
      </c>
      <c r="S131" s="111">
        <f t="shared" si="3"/>
        <v>71.006899329781461</v>
      </c>
      <c r="T131" s="10" t="s">
        <v>104</v>
      </c>
      <c r="U131" s="27">
        <v>8</v>
      </c>
      <c r="V131" s="25">
        <f>('Outcome Ratings and Valuations'!$U$206/10)*U131</f>
        <v>118.34483221630242</v>
      </c>
      <c r="W131" s="10" t="s">
        <v>105</v>
      </c>
      <c r="X131" s="13">
        <v>9</v>
      </c>
      <c r="Y131" s="25">
        <f>('Outcome Ratings and Valuations'!$U$206/10)*X131</f>
        <v>133.13793624334022</v>
      </c>
      <c r="Z131" s="10" t="s">
        <v>152</v>
      </c>
      <c r="AA131" s="13">
        <v>10</v>
      </c>
      <c r="AB131" s="26">
        <f>('Outcome Ratings and Valuations'!$U$206/10)*AA131</f>
        <v>147.93104027037802</v>
      </c>
    </row>
    <row r="132" spans="1:28" s="6" customFormat="1" ht="15" customHeight="1" x14ac:dyDescent="0.25">
      <c r="A132" s="13" t="s">
        <v>342</v>
      </c>
      <c r="B132" s="7">
        <v>13</v>
      </c>
      <c r="C132" s="7" t="s">
        <v>59</v>
      </c>
      <c r="D132" s="7" t="s">
        <v>138</v>
      </c>
      <c r="E132" s="56" t="s">
        <v>17</v>
      </c>
      <c r="F132" s="8" t="s">
        <v>121</v>
      </c>
      <c r="G132" s="12">
        <v>4</v>
      </c>
      <c r="H132" s="10">
        <v>4</v>
      </c>
      <c r="I132" s="13">
        <v>2</v>
      </c>
      <c r="J132" s="13">
        <v>5</v>
      </c>
      <c r="K132" s="13">
        <v>6</v>
      </c>
      <c r="L132" s="14">
        <v>7</v>
      </c>
      <c r="M132" s="127">
        <f t="shared" si="2"/>
        <v>4.8</v>
      </c>
      <c r="N132" s="22">
        <f>('Outcome Ratings and Valuations'!$U$206/10)*H132</f>
        <v>59.172416108151211</v>
      </c>
      <c r="O132" s="23">
        <f>('Outcome Ratings and Valuations'!$U$206/10)*I132</f>
        <v>29.586208054075605</v>
      </c>
      <c r="P132" s="23">
        <f>('Outcome Ratings and Valuations'!$U$206/10)*J132</f>
        <v>73.96552013518901</v>
      </c>
      <c r="Q132" s="23">
        <f>('Outcome Ratings and Valuations'!$U$206/10)*K132</f>
        <v>88.758624162226823</v>
      </c>
      <c r="R132" s="24">
        <f>('Outcome Ratings and Valuations'!$U$206/10)*L132</f>
        <v>103.55172818926462</v>
      </c>
      <c r="S132" s="111">
        <f t="shared" si="3"/>
        <v>71.006899329781461</v>
      </c>
      <c r="T132" s="10"/>
      <c r="U132" s="27"/>
      <c r="V132" s="14"/>
      <c r="W132" s="10"/>
      <c r="X132" s="13"/>
      <c r="Y132" s="14"/>
      <c r="Z132" s="10"/>
      <c r="AA132" s="13"/>
      <c r="AB132" s="21"/>
    </row>
    <row r="133" spans="1:28" s="6" customFormat="1" ht="15" customHeight="1" x14ac:dyDescent="0.25">
      <c r="A133" s="13" t="s">
        <v>343</v>
      </c>
      <c r="B133" s="7">
        <v>13</v>
      </c>
      <c r="C133" s="7" t="s">
        <v>59</v>
      </c>
      <c r="D133" s="7" t="s">
        <v>138</v>
      </c>
      <c r="E133" s="7" t="s">
        <v>18</v>
      </c>
      <c r="F133" s="8" t="s">
        <v>121</v>
      </c>
      <c r="G133" s="12">
        <v>4</v>
      </c>
      <c r="H133" s="10">
        <v>1</v>
      </c>
      <c r="I133" s="13">
        <v>2</v>
      </c>
      <c r="J133" s="13">
        <v>4</v>
      </c>
      <c r="K133" s="13">
        <v>6</v>
      </c>
      <c r="L133" s="14">
        <v>7</v>
      </c>
      <c r="M133" s="127">
        <f t="shared" si="2"/>
        <v>4</v>
      </c>
      <c r="N133" s="22">
        <f>('Outcome Ratings and Valuations'!$U$206/10)*H133</f>
        <v>14.793104027037803</v>
      </c>
      <c r="O133" s="23">
        <f>('Outcome Ratings and Valuations'!$U$206/10)*I133</f>
        <v>29.586208054075605</v>
      </c>
      <c r="P133" s="23">
        <f>('Outcome Ratings and Valuations'!$U$206/10)*J133</f>
        <v>59.172416108151211</v>
      </c>
      <c r="Q133" s="23">
        <f>('Outcome Ratings and Valuations'!$U$206/10)*K133</f>
        <v>88.758624162226823</v>
      </c>
      <c r="R133" s="24">
        <f>('Outcome Ratings and Valuations'!$U$206/10)*L133</f>
        <v>103.55172818926462</v>
      </c>
      <c r="S133" s="111">
        <f t="shared" si="3"/>
        <v>59.172416108151218</v>
      </c>
      <c r="T133" s="10" t="s">
        <v>65</v>
      </c>
      <c r="U133" s="27">
        <v>8</v>
      </c>
      <c r="V133" s="25">
        <f>('Outcome Ratings and Valuations'!$U$206/10)*U133</f>
        <v>118.34483221630242</v>
      </c>
      <c r="W133" s="10" t="s">
        <v>106</v>
      </c>
      <c r="X133" s="13">
        <v>9</v>
      </c>
      <c r="Y133" s="25">
        <f>('Outcome Ratings and Valuations'!$U$206/10)*X133</f>
        <v>133.13793624334022</v>
      </c>
      <c r="Z133" s="10" t="s">
        <v>85</v>
      </c>
      <c r="AA133" s="13">
        <v>10</v>
      </c>
      <c r="AB133" s="26">
        <f>('Outcome Ratings and Valuations'!$U$206/10)*AA133</f>
        <v>147.93104027037802</v>
      </c>
    </row>
    <row r="134" spans="1:28" s="6" customFormat="1" ht="15" customHeight="1" x14ac:dyDescent="0.25">
      <c r="A134" s="13" t="s">
        <v>344</v>
      </c>
      <c r="B134" s="7">
        <v>12</v>
      </c>
      <c r="C134" s="7" t="s">
        <v>59</v>
      </c>
      <c r="D134" s="7" t="s">
        <v>138</v>
      </c>
      <c r="E134" s="56" t="s">
        <v>17</v>
      </c>
      <c r="F134" s="8" t="s">
        <v>121</v>
      </c>
      <c r="G134" s="12">
        <v>4</v>
      </c>
      <c r="H134" s="10">
        <v>6</v>
      </c>
      <c r="I134" s="13">
        <v>5</v>
      </c>
      <c r="J134" s="13">
        <v>7</v>
      </c>
      <c r="K134" s="13">
        <v>9</v>
      </c>
      <c r="L134" s="14">
        <v>8</v>
      </c>
      <c r="M134" s="127">
        <f t="shared" ref="M134:M197" si="4">SUM(H134:L134)/COUNTIF(H134:L134,"&lt;&gt;")</f>
        <v>7</v>
      </c>
      <c r="N134" s="22">
        <f>('Outcome Ratings and Valuations'!$U$206/10)*H134</f>
        <v>88.758624162226823</v>
      </c>
      <c r="O134" s="23">
        <f>('Outcome Ratings and Valuations'!$U$206/10)*I134</f>
        <v>73.96552013518901</v>
      </c>
      <c r="P134" s="23">
        <f>('Outcome Ratings and Valuations'!$U$206/10)*J134</f>
        <v>103.55172818926462</v>
      </c>
      <c r="Q134" s="23">
        <f>('Outcome Ratings and Valuations'!$U$206/10)*K134</f>
        <v>133.13793624334022</v>
      </c>
      <c r="R134" s="24">
        <f>('Outcome Ratings and Valuations'!$U$206/10)*L134</f>
        <v>118.34483221630242</v>
      </c>
      <c r="S134" s="111">
        <f t="shared" si="3"/>
        <v>103.55172818926462</v>
      </c>
      <c r="T134" s="10" t="s">
        <v>87</v>
      </c>
      <c r="U134" s="27">
        <v>10</v>
      </c>
      <c r="V134" s="25">
        <f>('Outcome Ratings and Valuations'!$U$206/10)*U134</f>
        <v>147.93104027037802</v>
      </c>
      <c r="W134" s="10" t="s">
        <v>71</v>
      </c>
      <c r="X134" s="13">
        <v>4</v>
      </c>
      <c r="Y134" s="25">
        <f>('Outcome Ratings and Valuations'!$U$206/10)*X134</f>
        <v>59.172416108151211</v>
      </c>
      <c r="Z134" s="10"/>
      <c r="AA134" s="13"/>
      <c r="AB134" s="21"/>
    </row>
    <row r="135" spans="1:28" s="6" customFormat="1" ht="15" customHeight="1" x14ac:dyDescent="0.25">
      <c r="A135" s="13" t="s">
        <v>345</v>
      </c>
      <c r="B135" s="7">
        <v>12</v>
      </c>
      <c r="C135" s="7" t="s">
        <v>59</v>
      </c>
      <c r="D135" s="7" t="s">
        <v>138</v>
      </c>
      <c r="E135" s="7" t="s">
        <v>18</v>
      </c>
      <c r="F135" s="8" t="s">
        <v>121</v>
      </c>
      <c r="G135" s="12">
        <v>5</v>
      </c>
      <c r="H135" s="10">
        <v>8</v>
      </c>
      <c r="I135" s="13">
        <v>4</v>
      </c>
      <c r="J135" s="13">
        <v>2</v>
      </c>
      <c r="K135" s="13">
        <v>9</v>
      </c>
      <c r="L135" s="14">
        <v>10</v>
      </c>
      <c r="M135" s="127">
        <f t="shared" si="4"/>
        <v>6.6</v>
      </c>
      <c r="N135" s="22">
        <f>('Outcome Ratings and Valuations'!$U$206/10)*H135</f>
        <v>118.34483221630242</v>
      </c>
      <c r="O135" s="23">
        <f>('Outcome Ratings and Valuations'!$U$206/10)*I135</f>
        <v>59.172416108151211</v>
      </c>
      <c r="P135" s="23">
        <f>('Outcome Ratings and Valuations'!$U$206/10)*J135</f>
        <v>29.586208054075605</v>
      </c>
      <c r="Q135" s="23">
        <f>('Outcome Ratings and Valuations'!$U$206/10)*K135</f>
        <v>133.13793624334022</v>
      </c>
      <c r="R135" s="24">
        <f>('Outcome Ratings and Valuations'!$U$206/10)*L135</f>
        <v>147.93104027037802</v>
      </c>
      <c r="S135" s="111">
        <f t="shared" ref="S135:S198" si="5">SUM(N135:R135)/COUNTIF(N135:R135,"&lt;&gt;")</f>
        <v>97.634486578449497</v>
      </c>
      <c r="T135" s="10"/>
      <c r="U135" s="27"/>
      <c r="V135" s="14"/>
      <c r="W135" s="10"/>
      <c r="X135" s="13"/>
      <c r="Y135" s="14"/>
      <c r="Z135" s="10"/>
      <c r="AA135" s="13"/>
      <c r="AB135" s="21"/>
    </row>
    <row r="136" spans="1:28" s="6" customFormat="1" ht="15" customHeight="1" x14ac:dyDescent="0.25">
      <c r="A136" s="13" t="s">
        <v>346</v>
      </c>
      <c r="B136" s="7">
        <v>13</v>
      </c>
      <c r="C136" s="7" t="s">
        <v>59</v>
      </c>
      <c r="D136" s="7" t="s">
        <v>138</v>
      </c>
      <c r="E136" s="56" t="s">
        <v>17</v>
      </c>
      <c r="F136" s="8" t="s">
        <v>121</v>
      </c>
      <c r="G136" s="12">
        <v>5</v>
      </c>
      <c r="H136" s="10">
        <v>4</v>
      </c>
      <c r="I136" s="13">
        <v>5</v>
      </c>
      <c r="J136" s="13">
        <v>7</v>
      </c>
      <c r="K136" s="13">
        <v>8</v>
      </c>
      <c r="L136" s="14">
        <v>9</v>
      </c>
      <c r="M136" s="127">
        <f t="shared" si="4"/>
        <v>6.6</v>
      </c>
      <c r="N136" s="22">
        <f>('Outcome Ratings and Valuations'!$U$206/10)*H136</f>
        <v>59.172416108151211</v>
      </c>
      <c r="O136" s="23">
        <f>('Outcome Ratings and Valuations'!$U$206/10)*I136</f>
        <v>73.96552013518901</v>
      </c>
      <c r="P136" s="23">
        <f>('Outcome Ratings and Valuations'!$U$206/10)*J136</f>
        <v>103.55172818926462</v>
      </c>
      <c r="Q136" s="23">
        <f>('Outcome Ratings and Valuations'!$U$206/10)*K136</f>
        <v>118.34483221630242</v>
      </c>
      <c r="R136" s="24">
        <f>('Outcome Ratings and Valuations'!$U$206/10)*L136</f>
        <v>133.13793624334022</v>
      </c>
      <c r="S136" s="111">
        <f t="shared" si="5"/>
        <v>97.634486578449497</v>
      </c>
      <c r="T136" s="10"/>
      <c r="U136" s="27"/>
      <c r="V136" s="14"/>
      <c r="W136" s="10"/>
      <c r="X136" s="13"/>
      <c r="Y136" s="14"/>
      <c r="Z136" s="10"/>
      <c r="AA136" s="13"/>
      <c r="AB136" s="21"/>
    </row>
    <row r="137" spans="1:28" s="6" customFormat="1" ht="15" customHeight="1" x14ac:dyDescent="0.25">
      <c r="A137" s="13" t="s">
        <v>347</v>
      </c>
      <c r="B137" s="7">
        <v>12</v>
      </c>
      <c r="C137" s="7" t="s">
        <v>59</v>
      </c>
      <c r="D137" s="7" t="s">
        <v>138</v>
      </c>
      <c r="E137" s="7" t="s">
        <v>18</v>
      </c>
      <c r="F137" s="8" t="s">
        <v>121</v>
      </c>
      <c r="G137" s="12">
        <v>5</v>
      </c>
      <c r="H137" s="10">
        <v>3</v>
      </c>
      <c r="I137" s="13">
        <v>4</v>
      </c>
      <c r="J137" s="13">
        <v>5</v>
      </c>
      <c r="K137" s="13">
        <v>6</v>
      </c>
      <c r="L137" s="14">
        <v>7</v>
      </c>
      <c r="M137" s="127">
        <f t="shared" si="4"/>
        <v>5</v>
      </c>
      <c r="N137" s="22">
        <f>('Outcome Ratings and Valuations'!$U$206/10)*H137</f>
        <v>44.379312081113412</v>
      </c>
      <c r="O137" s="23">
        <f>('Outcome Ratings and Valuations'!$U$206/10)*I137</f>
        <v>59.172416108151211</v>
      </c>
      <c r="P137" s="23">
        <f>('Outcome Ratings and Valuations'!$U$206/10)*J137</f>
        <v>73.96552013518901</v>
      </c>
      <c r="Q137" s="23">
        <f>('Outcome Ratings and Valuations'!$U$206/10)*K137</f>
        <v>88.758624162226823</v>
      </c>
      <c r="R137" s="24">
        <f>('Outcome Ratings and Valuations'!$U$206/10)*L137</f>
        <v>103.55172818926462</v>
      </c>
      <c r="S137" s="111">
        <f t="shared" si="5"/>
        <v>73.96552013518901</v>
      </c>
      <c r="T137" s="10" t="s">
        <v>74</v>
      </c>
      <c r="U137" s="27">
        <v>8</v>
      </c>
      <c r="V137" s="25">
        <f>('Outcome Ratings and Valuations'!$U$206/10)*U137</f>
        <v>118.34483221630242</v>
      </c>
      <c r="W137" s="10"/>
      <c r="X137" s="13"/>
      <c r="Y137" s="14"/>
      <c r="Z137" s="10"/>
      <c r="AA137" s="13"/>
      <c r="AB137" s="21"/>
    </row>
    <row r="138" spans="1:28" s="6" customFormat="1" ht="15" customHeight="1" x14ac:dyDescent="0.25">
      <c r="A138" s="13" t="s">
        <v>348</v>
      </c>
      <c r="B138" s="7">
        <v>13</v>
      </c>
      <c r="C138" s="7" t="s">
        <v>59</v>
      </c>
      <c r="D138" s="7" t="s">
        <v>138</v>
      </c>
      <c r="E138" s="56" t="s">
        <v>17</v>
      </c>
      <c r="F138" s="8" t="s">
        <v>121</v>
      </c>
      <c r="G138" s="12">
        <v>5</v>
      </c>
      <c r="H138" s="10">
        <v>4</v>
      </c>
      <c r="I138" s="13">
        <v>3</v>
      </c>
      <c r="J138" s="13">
        <v>2</v>
      </c>
      <c r="K138" s="13">
        <v>5</v>
      </c>
      <c r="L138" s="14">
        <v>6</v>
      </c>
      <c r="M138" s="127">
        <f t="shared" si="4"/>
        <v>4</v>
      </c>
      <c r="N138" s="22">
        <f>('Outcome Ratings and Valuations'!$U$206/10)*H138</f>
        <v>59.172416108151211</v>
      </c>
      <c r="O138" s="23">
        <f>('Outcome Ratings and Valuations'!$U$206/10)*I138</f>
        <v>44.379312081113412</v>
      </c>
      <c r="P138" s="23">
        <f>('Outcome Ratings and Valuations'!$U$206/10)*J138</f>
        <v>29.586208054075605</v>
      </c>
      <c r="Q138" s="23">
        <f>('Outcome Ratings and Valuations'!$U$206/10)*K138</f>
        <v>73.96552013518901</v>
      </c>
      <c r="R138" s="24">
        <f>('Outcome Ratings and Valuations'!$U$206/10)*L138</f>
        <v>88.758624162226823</v>
      </c>
      <c r="S138" s="111">
        <f t="shared" si="5"/>
        <v>59.172416108151218</v>
      </c>
      <c r="T138" s="10" t="s">
        <v>107</v>
      </c>
      <c r="U138" s="27">
        <v>7</v>
      </c>
      <c r="V138" s="25">
        <f>('Outcome Ratings and Valuations'!$U$206/10)*U138</f>
        <v>103.55172818926462</v>
      </c>
      <c r="W138" s="10" t="s">
        <v>78</v>
      </c>
      <c r="X138" s="13">
        <v>8</v>
      </c>
      <c r="Y138" s="25">
        <f>('Outcome Ratings and Valuations'!$U$206/10)*X138</f>
        <v>118.34483221630242</v>
      </c>
      <c r="Z138" s="10"/>
      <c r="AA138" s="13"/>
      <c r="AB138" s="21"/>
    </row>
    <row r="139" spans="1:28" s="6" customFormat="1" ht="15" customHeight="1" x14ac:dyDescent="0.25">
      <c r="A139" s="13" t="s">
        <v>349</v>
      </c>
      <c r="B139" s="7">
        <v>12</v>
      </c>
      <c r="C139" s="7" t="s">
        <v>59</v>
      </c>
      <c r="D139" s="7" t="s">
        <v>138</v>
      </c>
      <c r="E139" s="7" t="s">
        <v>18</v>
      </c>
      <c r="F139" s="8" t="s">
        <v>121</v>
      </c>
      <c r="G139" s="12">
        <v>5</v>
      </c>
      <c r="H139" s="10">
        <v>6</v>
      </c>
      <c r="I139" s="13">
        <v>5</v>
      </c>
      <c r="J139" s="13">
        <v>6</v>
      </c>
      <c r="K139" s="13">
        <v>8</v>
      </c>
      <c r="L139" s="14">
        <v>9</v>
      </c>
      <c r="M139" s="127">
        <f t="shared" si="4"/>
        <v>6.8</v>
      </c>
      <c r="N139" s="22">
        <f>('Outcome Ratings and Valuations'!$U$206/10)*H139</f>
        <v>88.758624162226823</v>
      </c>
      <c r="O139" s="23">
        <f>('Outcome Ratings and Valuations'!$U$206/10)*I139</f>
        <v>73.96552013518901</v>
      </c>
      <c r="P139" s="23">
        <f>('Outcome Ratings and Valuations'!$U$206/10)*J139</f>
        <v>88.758624162226823</v>
      </c>
      <c r="Q139" s="23">
        <f>('Outcome Ratings and Valuations'!$U$206/10)*K139</f>
        <v>118.34483221630242</v>
      </c>
      <c r="R139" s="24">
        <f>('Outcome Ratings and Valuations'!$U$206/10)*L139</f>
        <v>133.13793624334022</v>
      </c>
      <c r="S139" s="111">
        <f t="shared" si="5"/>
        <v>100.59310738385706</v>
      </c>
      <c r="T139" s="10"/>
      <c r="U139" s="27"/>
      <c r="V139" s="14"/>
      <c r="W139" s="10"/>
      <c r="X139" s="13"/>
      <c r="Y139" s="14"/>
      <c r="Z139" s="10"/>
      <c r="AA139" s="13"/>
      <c r="AB139" s="21"/>
    </row>
    <row r="140" spans="1:28" s="6" customFormat="1" ht="15" customHeight="1" x14ac:dyDescent="0.25">
      <c r="A140" s="13" t="s">
        <v>350</v>
      </c>
      <c r="B140" s="7">
        <v>12</v>
      </c>
      <c r="C140" s="7" t="s">
        <v>59</v>
      </c>
      <c r="D140" s="7" t="s">
        <v>138</v>
      </c>
      <c r="E140" s="56" t="s">
        <v>17</v>
      </c>
      <c r="F140" s="8" t="s">
        <v>121</v>
      </c>
      <c r="G140" s="12">
        <v>5</v>
      </c>
      <c r="H140" s="10">
        <v>5</v>
      </c>
      <c r="I140" s="13">
        <v>4</v>
      </c>
      <c r="J140" s="13">
        <v>3</v>
      </c>
      <c r="K140" s="13">
        <v>8</v>
      </c>
      <c r="L140" s="14">
        <v>9</v>
      </c>
      <c r="M140" s="127">
        <f t="shared" si="4"/>
        <v>5.8</v>
      </c>
      <c r="N140" s="22">
        <f>('Outcome Ratings and Valuations'!$U$206/10)*H140</f>
        <v>73.96552013518901</v>
      </c>
      <c r="O140" s="23">
        <f>('Outcome Ratings and Valuations'!$U$206/10)*I140</f>
        <v>59.172416108151211</v>
      </c>
      <c r="P140" s="23">
        <f>('Outcome Ratings and Valuations'!$U$206/10)*J140</f>
        <v>44.379312081113412</v>
      </c>
      <c r="Q140" s="23">
        <f>('Outcome Ratings and Valuations'!$U$206/10)*K140</f>
        <v>118.34483221630242</v>
      </c>
      <c r="R140" s="24">
        <f>('Outcome Ratings and Valuations'!$U$206/10)*L140</f>
        <v>133.13793624334022</v>
      </c>
      <c r="S140" s="111">
        <f t="shared" si="5"/>
        <v>85.800003356819261</v>
      </c>
      <c r="T140" s="10" t="s">
        <v>108</v>
      </c>
      <c r="U140" s="27">
        <v>7</v>
      </c>
      <c r="V140" s="25">
        <f>('Outcome Ratings and Valuations'!$U$206/10)*U140</f>
        <v>103.55172818926462</v>
      </c>
      <c r="W140" s="10" t="s">
        <v>62</v>
      </c>
      <c r="X140" s="13">
        <v>10</v>
      </c>
      <c r="Y140" s="25">
        <f>('Outcome Ratings and Valuations'!$U$206/10)*X140</f>
        <v>147.93104027037802</v>
      </c>
      <c r="Z140" s="10"/>
      <c r="AA140" s="13"/>
      <c r="AB140" s="21"/>
    </row>
    <row r="141" spans="1:28" s="6" customFormat="1" ht="15" customHeight="1" x14ac:dyDescent="0.25">
      <c r="A141" s="13" t="s">
        <v>351</v>
      </c>
      <c r="B141" s="7">
        <v>11</v>
      </c>
      <c r="C141" s="7" t="s">
        <v>59</v>
      </c>
      <c r="D141" s="7" t="s">
        <v>138</v>
      </c>
      <c r="E141" s="7" t="s">
        <v>18</v>
      </c>
      <c r="F141" s="8" t="s">
        <v>121</v>
      </c>
      <c r="G141" s="12">
        <v>5</v>
      </c>
      <c r="H141" s="10">
        <v>3</v>
      </c>
      <c r="I141" s="13">
        <v>2</v>
      </c>
      <c r="J141" s="13">
        <v>5</v>
      </c>
      <c r="K141" s="13">
        <v>7</v>
      </c>
      <c r="L141" s="14">
        <v>8</v>
      </c>
      <c r="M141" s="127">
        <f t="shared" si="4"/>
        <v>5</v>
      </c>
      <c r="N141" s="22">
        <f>('Outcome Ratings and Valuations'!$U$206/10)*H141</f>
        <v>44.379312081113412</v>
      </c>
      <c r="O141" s="23">
        <f>('Outcome Ratings and Valuations'!$U$206/10)*I141</f>
        <v>29.586208054075605</v>
      </c>
      <c r="P141" s="23">
        <f>('Outcome Ratings and Valuations'!$U$206/10)*J141</f>
        <v>73.96552013518901</v>
      </c>
      <c r="Q141" s="23">
        <f>('Outcome Ratings and Valuations'!$U$206/10)*K141</f>
        <v>103.55172818926462</v>
      </c>
      <c r="R141" s="24">
        <f>('Outcome Ratings and Valuations'!$U$206/10)*L141</f>
        <v>118.34483221630242</v>
      </c>
      <c r="S141" s="111">
        <f t="shared" si="5"/>
        <v>73.96552013518901</v>
      </c>
      <c r="T141" s="10" t="s">
        <v>66</v>
      </c>
      <c r="U141" s="27">
        <v>9</v>
      </c>
      <c r="V141" s="25">
        <f>('Outcome Ratings and Valuations'!$U$206/10)*U141</f>
        <v>133.13793624334022</v>
      </c>
      <c r="W141" s="10" t="s">
        <v>84</v>
      </c>
      <c r="X141" s="13">
        <v>10</v>
      </c>
      <c r="Y141" s="25">
        <f>('Outcome Ratings and Valuations'!$U$206/10)*X141</f>
        <v>147.93104027037802</v>
      </c>
      <c r="Z141" s="10"/>
      <c r="AA141" s="13"/>
      <c r="AB141" s="21"/>
    </row>
    <row r="142" spans="1:28" s="6" customFormat="1" ht="15" customHeight="1" x14ac:dyDescent="0.25">
      <c r="A142" s="13" t="s">
        <v>352</v>
      </c>
      <c r="B142" s="7">
        <v>13</v>
      </c>
      <c r="C142" s="7" t="s">
        <v>59</v>
      </c>
      <c r="D142" s="7" t="s">
        <v>138</v>
      </c>
      <c r="E142" s="7" t="s">
        <v>18</v>
      </c>
      <c r="F142" s="8" t="s">
        <v>121</v>
      </c>
      <c r="G142" s="12">
        <v>5</v>
      </c>
      <c r="H142" s="10">
        <v>3</v>
      </c>
      <c r="I142" s="13">
        <v>2</v>
      </c>
      <c r="J142" s="13">
        <v>1</v>
      </c>
      <c r="K142" s="13">
        <v>6</v>
      </c>
      <c r="L142" s="14">
        <v>7</v>
      </c>
      <c r="M142" s="127">
        <f t="shared" si="4"/>
        <v>3.8</v>
      </c>
      <c r="N142" s="22">
        <f>('Outcome Ratings and Valuations'!$U$206/10)*H142</f>
        <v>44.379312081113412</v>
      </c>
      <c r="O142" s="23">
        <f>('Outcome Ratings and Valuations'!$U$206/10)*I142</f>
        <v>29.586208054075605</v>
      </c>
      <c r="P142" s="23">
        <f>('Outcome Ratings and Valuations'!$U$206/10)*J142</f>
        <v>14.793104027037803</v>
      </c>
      <c r="Q142" s="23">
        <f>('Outcome Ratings and Valuations'!$U$206/10)*K142</f>
        <v>88.758624162226823</v>
      </c>
      <c r="R142" s="24">
        <f>('Outcome Ratings and Valuations'!$U$206/10)*L142</f>
        <v>103.55172818926462</v>
      </c>
      <c r="S142" s="111">
        <f t="shared" si="5"/>
        <v>56.213795302743655</v>
      </c>
      <c r="T142" s="10" t="s">
        <v>109</v>
      </c>
      <c r="U142" s="27">
        <v>8</v>
      </c>
      <c r="V142" s="25">
        <f>('Outcome Ratings and Valuations'!$U$206/10)*U142</f>
        <v>118.34483221630242</v>
      </c>
      <c r="W142" s="10" t="s">
        <v>110</v>
      </c>
      <c r="X142" s="13">
        <v>5</v>
      </c>
      <c r="Y142" s="25">
        <f>('Outcome Ratings and Valuations'!$U$206/10)*X142</f>
        <v>73.96552013518901</v>
      </c>
      <c r="Z142" s="10" t="s">
        <v>111</v>
      </c>
      <c r="AA142" s="13">
        <v>9</v>
      </c>
      <c r="AB142" s="26">
        <f>('Outcome Ratings and Valuations'!$U$206/10)*AA142</f>
        <v>133.13793624334022</v>
      </c>
    </row>
    <row r="143" spans="1:28" s="6" customFormat="1" ht="15" customHeight="1" x14ac:dyDescent="0.25">
      <c r="A143" s="13" t="s">
        <v>353</v>
      </c>
      <c r="B143" s="7">
        <v>11</v>
      </c>
      <c r="C143" s="7" t="s">
        <v>59</v>
      </c>
      <c r="D143" s="7" t="s">
        <v>138</v>
      </c>
      <c r="E143" s="7" t="s">
        <v>18</v>
      </c>
      <c r="F143" s="8" t="s">
        <v>121</v>
      </c>
      <c r="G143" s="12">
        <v>5</v>
      </c>
      <c r="H143" s="10">
        <v>2</v>
      </c>
      <c r="I143" s="13">
        <v>3</v>
      </c>
      <c r="J143" s="13">
        <v>4</v>
      </c>
      <c r="K143" s="13">
        <v>7</v>
      </c>
      <c r="L143" s="14">
        <v>8</v>
      </c>
      <c r="M143" s="127">
        <f t="shared" si="4"/>
        <v>4.8</v>
      </c>
      <c r="N143" s="22">
        <f>('Outcome Ratings and Valuations'!$U$206/10)*H143</f>
        <v>29.586208054075605</v>
      </c>
      <c r="O143" s="23">
        <f>('Outcome Ratings and Valuations'!$U$206/10)*I143</f>
        <v>44.379312081113412</v>
      </c>
      <c r="P143" s="23">
        <f>('Outcome Ratings and Valuations'!$U$206/10)*J143</f>
        <v>59.172416108151211</v>
      </c>
      <c r="Q143" s="23">
        <f>('Outcome Ratings and Valuations'!$U$206/10)*K143</f>
        <v>103.55172818926462</v>
      </c>
      <c r="R143" s="24">
        <f>('Outcome Ratings and Valuations'!$U$206/10)*L143</f>
        <v>118.34483221630242</v>
      </c>
      <c r="S143" s="111">
        <f t="shared" si="5"/>
        <v>71.006899329781461</v>
      </c>
      <c r="T143" s="10" t="s">
        <v>112</v>
      </c>
      <c r="U143" s="27">
        <v>9</v>
      </c>
      <c r="V143" s="25">
        <f>('Outcome Ratings and Valuations'!$U$206/10)*U143</f>
        <v>133.13793624334022</v>
      </c>
      <c r="W143" s="10" t="s">
        <v>113</v>
      </c>
      <c r="X143" s="13">
        <v>10</v>
      </c>
      <c r="Y143" s="25">
        <f>('Outcome Ratings and Valuations'!$U$206/10)*X143</f>
        <v>147.93104027037802</v>
      </c>
      <c r="Z143" s="10"/>
      <c r="AA143" s="13"/>
      <c r="AB143" s="21"/>
    </row>
    <row r="144" spans="1:28" s="6" customFormat="1" ht="15" customHeight="1" x14ac:dyDescent="0.25">
      <c r="A144" s="13" t="s">
        <v>354</v>
      </c>
      <c r="B144" s="7">
        <v>10</v>
      </c>
      <c r="C144" s="7" t="s">
        <v>59</v>
      </c>
      <c r="D144" s="7" t="s">
        <v>138</v>
      </c>
      <c r="E144" s="56" t="s">
        <v>17</v>
      </c>
      <c r="F144" s="8" t="s">
        <v>121</v>
      </c>
      <c r="G144" s="12">
        <v>5</v>
      </c>
      <c r="H144" s="10">
        <v>4</v>
      </c>
      <c r="I144" s="13">
        <v>3</v>
      </c>
      <c r="J144" s="13">
        <v>5</v>
      </c>
      <c r="K144" s="13">
        <v>7</v>
      </c>
      <c r="L144" s="14">
        <v>8</v>
      </c>
      <c r="M144" s="127">
        <f t="shared" si="4"/>
        <v>5.4</v>
      </c>
      <c r="N144" s="22">
        <f>('Outcome Ratings and Valuations'!$U$206/10)*H144</f>
        <v>59.172416108151211</v>
      </c>
      <c r="O144" s="23">
        <f>('Outcome Ratings and Valuations'!$U$206/10)*I144</f>
        <v>44.379312081113412</v>
      </c>
      <c r="P144" s="23">
        <f>('Outcome Ratings and Valuations'!$U$206/10)*J144</f>
        <v>73.96552013518901</v>
      </c>
      <c r="Q144" s="23">
        <f>('Outcome Ratings and Valuations'!$U$206/10)*K144</f>
        <v>103.55172818926462</v>
      </c>
      <c r="R144" s="24">
        <f>('Outcome Ratings and Valuations'!$U$206/10)*L144</f>
        <v>118.34483221630242</v>
      </c>
      <c r="S144" s="111">
        <f t="shared" si="5"/>
        <v>79.882761746004149</v>
      </c>
      <c r="T144" s="10"/>
      <c r="U144" s="27"/>
      <c r="V144" s="14"/>
      <c r="W144" s="10"/>
      <c r="X144" s="13"/>
      <c r="Y144" s="14"/>
      <c r="Z144" s="10"/>
      <c r="AA144" s="13"/>
      <c r="AB144" s="21"/>
    </row>
    <row r="145" spans="1:28" s="6" customFormat="1" ht="15" customHeight="1" x14ac:dyDescent="0.25">
      <c r="A145" s="13" t="s">
        <v>355</v>
      </c>
      <c r="B145" s="7">
        <v>12</v>
      </c>
      <c r="C145" s="7" t="s">
        <v>59</v>
      </c>
      <c r="D145" s="7" t="s">
        <v>138</v>
      </c>
      <c r="E145" s="56" t="s">
        <v>17</v>
      </c>
      <c r="F145" s="8" t="s">
        <v>121</v>
      </c>
      <c r="G145" s="12">
        <v>6</v>
      </c>
      <c r="H145" s="10">
        <v>4</v>
      </c>
      <c r="I145" s="13">
        <v>5</v>
      </c>
      <c r="J145" s="13">
        <v>3</v>
      </c>
      <c r="K145" s="13">
        <v>6</v>
      </c>
      <c r="L145" s="14">
        <v>7</v>
      </c>
      <c r="M145" s="127">
        <f t="shared" si="4"/>
        <v>5</v>
      </c>
      <c r="N145" s="22">
        <f>('Outcome Ratings and Valuations'!$U$206/10)*H145</f>
        <v>59.172416108151211</v>
      </c>
      <c r="O145" s="23">
        <f>('Outcome Ratings and Valuations'!$U$206/10)*I145</f>
        <v>73.96552013518901</v>
      </c>
      <c r="P145" s="23">
        <f>('Outcome Ratings and Valuations'!$U$206/10)*J145</f>
        <v>44.379312081113412</v>
      </c>
      <c r="Q145" s="23">
        <f>('Outcome Ratings and Valuations'!$U$206/10)*K145</f>
        <v>88.758624162226823</v>
      </c>
      <c r="R145" s="24">
        <f>('Outcome Ratings and Valuations'!$U$206/10)*L145</f>
        <v>103.55172818926462</v>
      </c>
      <c r="S145" s="111">
        <f t="shared" si="5"/>
        <v>73.96552013518901</v>
      </c>
      <c r="T145" s="10" t="s">
        <v>64</v>
      </c>
      <c r="U145" s="27">
        <v>8</v>
      </c>
      <c r="V145" s="25">
        <f>('Outcome Ratings and Valuations'!$U$206/10)*U145</f>
        <v>118.34483221630242</v>
      </c>
      <c r="W145" s="10" t="s">
        <v>114</v>
      </c>
      <c r="X145" s="13">
        <v>9</v>
      </c>
      <c r="Y145" s="25">
        <f>('Outcome Ratings and Valuations'!$U$206/10)*X145</f>
        <v>133.13793624334022</v>
      </c>
      <c r="Z145" s="10" t="s">
        <v>115</v>
      </c>
      <c r="AA145" s="13">
        <v>10</v>
      </c>
      <c r="AB145" s="26">
        <f>('Outcome Ratings and Valuations'!$U$206/10)*AA145</f>
        <v>147.93104027037802</v>
      </c>
    </row>
    <row r="146" spans="1:28" s="6" customFormat="1" ht="15" customHeight="1" x14ac:dyDescent="0.25">
      <c r="A146" s="13" t="s">
        <v>356</v>
      </c>
      <c r="B146" s="7">
        <v>12</v>
      </c>
      <c r="C146" s="7" t="s">
        <v>59</v>
      </c>
      <c r="D146" s="7" t="s">
        <v>138</v>
      </c>
      <c r="E146" s="56" t="s">
        <v>17</v>
      </c>
      <c r="F146" s="8" t="s">
        <v>121</v>
      </c>
      <c r="G146" s="12">
        <v>6</v>
      </c>
      <c r="H146" s="10">
        <v>8</v>
      </c>
      <c r="I146" s="13">
        <v>3</v>
      </c>
      <c r="J146" s="13">
        <v>4</v>
      </c>
      <c r="K146" s="13">
        <v>9</v>
      </c>
      <c r="L146" s="14">
        <v>10</v>
      </c>
      <c r="M146" s="127">
        <f t="shared" si="4"/>
        <v>6.8</v>
      </c>
      <c r="N146" s="22">
        <f>('Outcome Ratings and Valuations'!$U$206/10)*H146</f>
        <v>118.34483221630242</v>
      </c>
      <c r="O146" s="23">
        <f>('Outcome Ratings and Valuations'!$U$206/10)*I146</f>
        <v>44.379312081113412</v>
      </c>
      <c r="P146" s="23">
        <f>('Outcome Ratings and Valuations'!$U$206/10)*J146</f>
        <v>59.172416108151211</v>
      </c>
      <c r="Q146" s="23">
        <f>('Outcome Ratings and Valuations'!$U$206/10)*K146</f>
        <v>133.13793624334022</v>
      </c>
      <c r="R146" s="24">
        <f>('Outcome Ratings and Valuations'!$U$206/10)*L146</f>
        <v>147.93104027037802</v>
      </c>
      <c r="S146" s="111">
        <f t="shared" si="5"/>
        <v>100.59310738385705</v>
      </c>
      <c r="T146" s="10" t="s">
        <v>116</v>
      </c>
      <c r="U146" s="27">
        <v>8</v>
      </c>
      <c r="V146" s="25">
        <f>('Outcome Ratings and Valuations'!$U$206/10)*U146</f>
        <v>118.34483221630242</v>
      </c>
      <c r="W146" s="10"/>
      <c r="X146" s="13"/>
      <c r="Y146" s="14"/>
      <c r="Z146" s="10"/>
      <c r="AA146" s="13"/>
      <c r="AB146" s="21"/>
    </row>
    <row r="147" spans="1:28" s="6" customFormat="1" ht="15" customHeight="1" x14ac:dyDescent="0.25">
      <c r="A147" s="13" t="s">
        <v>357</v>
      </c>
      <c r="B147" s="7">
        <v>12</v>
      </c>
      <c r="C147" s="7" t="s">
        <v>59</v>
      </c>
      <c r="D147" s="7" t="s">
        <v>138</v>
      </c>
      <c r="E147" s="56" t="s">
        <v>17</v>
      </c>
      <c r="F147" s="8" t="s">
        <v>121</v>
      </c>
      <c r="G147" s="12">
        <v>6</v>
      </c>
      <c r="H147" s="10">
        <v>6</v>
      </c>
      <c r="I147" s="13">
        <v>5</v>
      </c>
      <c r="J147" s="13">
        <v>3</v>
      </c>
      <c r="K147" s="13">
        <v>7</v>
      </c>
      <c r="L147" s="14">
        <v>8</v>
      </c>
      <c r="M147" s="127">
        <f t="shared" si="4"/>
        <v>5.8</v>
      </c>
      <c r="N147" s="22">
        <f>('Outcome Ratings and Valuations'!$U$206/10)*H147</f>
        <v>88.758624162226823</v>
      </c>
      <c r="O147" s="23">
        <f>('Outcome Ratings and Valuations'!$U$206/10)*I147</f>
        <v>73.96552013518901</v>
      </c>
      <c r="P147" s="23">
        <f>('Outcome Ratings and Valuations'!$U$206/10)*J147</f>
        <v>44.379312081113412</v>
      </c>
      <c r="Q147" s="23">
        <f>('Outcome Ratings and Valuations'!$U$206/10)*K147</f>
        <v>103.55172818926462</v>
      </c>
      <c r="R147" s="24">
        <f>('Outcome Ratings and Valuations'!$U$206/10)*L147</f>
        <v>118.34483221630242</v>
      </c>
      <c r="S147" s="111">
        <f t="shared" si="5"/>
        <v>85.800003356819246</v>
      </c>
      <c r="T147" s="10" t="s">
        <v>62</v>
      </c>
      <c r="U147" s="27">
        <v>9</v>
      </c>
      <c r="V147" s="25">
        <f>('Outcome Ratings and Valuations'!$U$206/10)*U147</f>
        <v>133.13793624334022</v>
      </c>
      <c r="W147" s="10" t="s">
        <v>86</v>
      </c>
      <c r="X147" s="13">
        <v>10</v>
      </c>
      <c r="Y147" s="25">
        <f>('Outcome Ratings and Valuations'!$U$206/10)*X147</f>
        <v>147.93104027037802</v>
      </c>
      <c r="Z147" s="10" t="s">
        <v>117</v>
      </c>
      <c r="AA147" s="13">
        <v>10</v>
      </c>
      <c r="AB147" s="26">
        <f>('Outcome Ratings and Valuations'!$U$206/10)*AA147</f>
        <v>147.93104027037802</v>
      </c>
    </row>
    <row r="148" spans="1:28" s="6" customFormat="1" ht="15" customHeight="1" x14ac:dyDescent="0.25">
      <c r="A148" s="13" t="s">
        <v>358</v>
      </c>
      <c r="B148" s="7">
        <v>13</v>
      </c>
      <c r="C148" s="7" t="s">
        <v>59</v>
      </c>
      <c r="D148" s="7" t="s">
        <v>138</v>
      </c>
      <c r="E148" s="7" t="s">
        <v>18</v>
      </c>
      <c r="F148" s="8" t="s">
        <v>121</v>
      </c>
      <c r="G148" s="12">
        <v>6</v>
      </c>
      <c r="H148" s="10">
        <v>1</v>
      </c>
      <c r="I148" s="13">
        <v>2</v>
      </c>
      <c r="J148" s="13">
        <v>3</v>
      </c>
      <c r="K148" s="13">
        <v>4</v>
      </c>
      <c r="L148" s="14">
        <v>5</v>
      </c>
      <c r="M148" s="127">
        <f t="shared" si="4"/>
        <v>3</v>
      </c>
      <c r="N148" s="22">
        <f>('Outcome Ratings and Valuations'!$U$206/10)*H148</f>
        <v>14.793104027037803</v>
      </c>
      <c r="O148" s="23">
        <f>('Outcome Ratings and Valuations'!$U$206/10)*I148</f>
        <v>29.586208054075605</v>
      </c>
      <c r="P148" s="23">
        <f>('Outcome Ratings and Valuations'!$U$206/10)*J148</f>
        <v>44.379312081113412</v>
      </c>
      <c r="Q148" s="23">
        <f>('Outcome Ratings and Valuations'!$U$206/10)*K148</f>
        <v>59.172416108151211</v>
      </c>
      <c r="R148" s="24">
        <f>('Outcome Ratings and Valuations'!$U$206/10)*L148</f>
        <v>73.96552013518901</v>
      </c>
      <c r="S148" s="111">
        <f t="shared" si="5"/>
        <v>44.379312081113412</v>
      </c>
      <c r="T148" s="10" t="s">
        <v>100</v>
      </c>
      <c r="U148" s="27">
        <v>6</v>
      </c>
      <c r="V148" s="25">
        <f>('Outcome Ratings and Valuations'!$U$206/10)*U148</f>
        <v>88.758624162226823</v>
      </c>
      <c r="W148" s="10" t="s">
        <v>80</v>
      </c>
      <c r="X148" s="13"/>
      <c r="Y148" s="14"/>
      <c r="Z148" s="10"/>
      <c r="AA148" s="13"/>
      <c r="AB148" s="21"/>
    </row>
    <row r="149" spans="1:28" s="6" customFormat="1" ht="15" customHeight="1" x14ac:dyDescent="0.25">
      <c r="A149" s="13" t="s">
        <v>359</v>
      </c>
      <c r="B149" s="7">
        <v>13</v>
      </c>
      <c r="C149" s="7" t="s">
        <v>59</v>
      </c>
      <c r="D149" s="7" t="s">
        <v>138</v>
      </c>
      <c r="E149" s="56" t="s">
        <v>17</v>
      </c>
      <c r="F149" s="8" t="s">
        <v>121</v>
      </c>
      <c r="G149" s="12">
        <v>6</v>
      </c>
      <c r="H149" s="10">
        <v>6</v>
      </c>
      <c r="I149" s="13">
        <v>5</v>
      </c>
      <c r="J149" s="13">
        <v>3</v>
      </c>
      <c r="K149" s="13">
        <v>7</v>
      </c>
      <c r="L149" s="14">
        <v>8</v>
      </c>
      <c r="M149" s="127">
        <f t="shared" si="4"/>
        <v>5.8</v>
      </c>
      <c r="N149" s="22">
        <f>('Outcome Ratings and Valuations'!$U$206/10)*H149</f>
        <v>88.758624162226823</v>
      </c>
      <c r="O149" s="23">
        <f>('Outcome Ratings and Valuations'!$U$206/10)*I149</f>
        <v>73.96552013518901</v>
      </c>
      <c r="P149" s="23">
        <f>('Outcome Ratings and Valuations'!$U$206/10)*J149</f>
        <v>44.379312081113412</v>
      </c>
      <c r="Q149" s="23">
        <f>('Outcome Ratings and Valuations'!$U$206/10)*K149</f>
        <v>103.55172818926462</v>
      </c>
      <c r="R149" s="24">
        <f>('Outcome Ratings and Valuations'!$U$206/10)*L149</f>
        <v>118.34483221630242</v>
      </c>
      <c r="S149" s="111">
        <f t="shared" si="5"/>
        <v>85.800003356819246</v>
      </c>
      <c r="T149" s="10" t="s">
        <v>118</v>
      </c>
      <c r="U149" s="27">
        <v>9</v>
      </c>
      <c r="V149" s="25">
        <f>('Outcome Ratings and Valuations'!$U$206/10)*U149</f>
        <v>133.13793624334022</v>
      </c>
      <c r="W149" s="10"/>
      <c r="X149" s="13"/>
      <c r="Y149" s="14"/>
      <c r="Z149" s="10"/>
      <c r="AA149" s="13"/>
      <c r="AB149" s="21"/>
    </row>
    <row r="150" spans="1:28" s="6" customFormat="1" ht="15" customHeight="1" x14ac:dyDescent="0.25">
      <c r="A150" s="13" t="s">
        <v>360</v>
      </c>
      <c r="B150" s="7">
        <v>11</v>
      </c>
      <c r="C150" s="7" t="s">
        <v>59</v>
      </c>
      <c r="D150" s="7" t="s">
        <v>138</v>
      </c>
      <c r="E150" s="7" t="s">
        <v>18</v>
      </c>
      <c r="F150" s="8" t="s">
        <v>121</v>
      </c>
      <c r="G150" s="12">
        <v>6</v>
      </c>
      <c r="H150" s="10">
        <v>3</v>
      </c>
      <c r="I150" s="13">
        <v>4</v>
      </c>
      <c r="J150" s="13">
        <v>5</v>
      </c>
      <c r="K150" s="13">
        <v>6</v>
      </c>
      <c r="L150" s="14">
        <v>7</v>
      </c>
      <c r="M150" s="127">
        <f t="shared" si="4"/>
        <v>5</v>
      </c>
      <c r="N150" s="22">
        <f>('Outcome Ratings and Valuations'!$U$206/10)*H150</f>
        <v>44.379312081113412</v>
      </c>
      <c r="O150" s="23">
        <f>('Outcome Ratings and Valuations'!$U$206/10)*I150</f>
        <v>59.172416108151211</v>
      </c>
      <c r="P150" s="23">
        <f>('Outcome Ratings and Valuations'!$U$206/10)*J150</f>
        <v>73.96552013518901</v>
      </c>
      <c r="Q150" s="23">
        <f>('Outcome Ratings and Valuations'!$U$206/10)*K150</f>
        <v>88.758624162226823</v>
      </c>
      <c r="R150" s="24">
        <f>('Outcome Ratings and Valuations'!$U$206/10)*L150</f>
        <v>103.55172818926462</v>
      </c>
      <c r="S150" s="111">
        <f t="shared" si="5"/>
        <v>73.96552013518901</v>
      </c>
      <c r="T150" s="10" t="s">
        <v>114</v>
      </c>
      <c r="U150" s="27">
        <v>8</v>
      </c>
      <c r="V150" s="25">
        <f>('Outcome Ratings and Valuations'!$U$206/10)*U150</f>
        <v>118.34483221630242</v>
      </c>
      <c r="W150" s="10" t="s">
        <v>119</v>
      </c>
      <c r="X150" s="13">
        <v>9</v>
      </c>
      <c r="Y150" s="25">
        <f>('Outcome Ratings and Valuations'!$U$206/10)*X150</f>
        <v>133.13793624334022</v>
      </c>
      <c r="Z150" s="10"/>
      <c r="AA150" s="13"/>
      <c r="AB150" s="21"/>
    </row>
    <row r="151" spans="1:28" s="6" customFormat="1" ht="15" customHeight="1" x14ac:dyDescent="0.25">
      <c r="A151" s="13" t="s">
        <v>361</v>
      </c>
      <c r="B151" s="7">
        <v>13</v>
      </c>
      <c r="C151" s="7" t="s">
        <v>59</v>
      </c>
      <c r="D151" s="7" t="s">
        <v>138</v>
      </c>
      <c r="E151" s="7" t="s">
        <v>18</v>
      </c>
      <c r="F151" s="8" t="s">
        <v>121</v>
      </c>
      <c r="G151" s="12">
        <v>6</v>
      </c>
      <c r="H151" s="10">
        <v>4</v>
      </c>
      <c r="I151" s="13">
        <v>3</v>
      </c>
      <c r="J151" s="13">
        <v>6</v>
      </c>
      <c r="K151" s="13">
        <v>7</v>
      </c>
      <c r="L151" s="14">
        <v>8</v>
      </c>
      <c r="M151" s="127">
        <f t="shared" si="4"/>
        <v>5.6</v>
      </c>
      <c r="N151" s="22">
        <f>('Outcome Ratings and Valuations'!$U$206/10)*H151</f>
        <v>59.172416108151211</v>
      </c>
      <c r="O151" s="23">
        <f>('Outcome Ratings and Valuations'!$U$206/10)*I151</f>
        <v>44.379312081113412</v>
      </c>
      <c r="P151" s="23">
        <f>('Outcome Ratings and Valuations'!$U$206/10)*J151</f>
        <v>88.758624162226823</v>
      </c>
      <c r="Q151" s="23">
        <f>('Outcome Ratings and Valuations'!$U$206/10)*K151</f>
        <v>103.55172818926462</v>
      </c>
      <c r="R151" s="24">
        <f>('Outcome Ratings and Valuations'!$U$206/10)*L151</f>
        <v>118.34483221630242</v>
      </c>
      <c r="S151" s="111">
        <f t="shared" si="5"/>
        <v>82.841382551411698</v>
      </c>
      <c r="T151" s="10" t="s">
        <v>120</v>
      </c>
      <c r="U151" s="27">
        <v>9</v>
      </c>
      <c r="V151" s="25">
        <f>('Outcome Ratings and Valuations'!$U$206/10)*U151</f>
        <v>133.13793624334022</v>
      </c>
      <c r="W151" s="10" t="s">
        <v>74</v>
      </c>
      <c r="X151" s="13">
        <v>10</v>
      </c>
      <c r="Y151" s="25">
        <f>('Outcome Ratings and Valuations'!$U$206/10)*X151</f>
        <v>147.93104027037802</v>
      </c>
      <c r="Z151" s="10"/>
      <c r="AA151" s="13"/>
      <c r="AB151" s="21"/>
    </row>
    <row r="152" spans="1:28" s="6" customFormat="1" ht="15" customHeight="1" x14ac:dyDescent="0.25">
      <c r="A152" s="13" t="s">
        <v>362</v>
      </c>
      <c r="B152" s="7">
        <v>12</v>
      </c>
      <c r="C152" s="7" t="s">
        <v>79</v>
      </c>
      <c r="D152" s="7" t="s">
        <v>138</v>
      </c>
      <c r="E152" s="56" t="s">
        <v>17</v>
      </c>
      <c r="F152" s="8" t="s">
        <v>121</v>
      </c>
      <c r="G152" s="12">
        <v>6</v>
      </c>
      <c r="H152" s="10">
        <v>8</v>
      </c>
      <c r="I152" s="13">
        <v>4</v>
      </c>
      <c r="J152" s="13">
        <v>3</v>
      </c>
      <c r="K152" s="13">
        <v>9</v>
      </c>
      <c r="L152" s="14">
        <v>10</v>
      </c>
      <c r="M152" s="127">
        <f t="shared" si="4"/>
        <v>6.8</v>
      </c>
      <c r="N152" s="22">
        <f>('Outcome Ratings and Valuations'!$U$206/10)*H152</f>
        <v>118.34483221630242</v>
      </c>
      <c r="O152" s="23">
        <f>('Outcome Ratings and Valuations'!$U$206/10)*I152</f>
        <v>59.172416108151211</v>
      </c>
      <c r="P152" s="23">
        <f>('Outcome Ratings and Valuations'!$U$206/10)*J152</f>
        <v>44.379312081113412</v>
      </c>
      <c r="Q152" s="23">
        <f>('Outcome Ratings and Valuations'!$U$206/10)*K152</f>
        <v>133.13793624334022</v>
      </c>
      <c r="R152" s="24">
        <f>('Outcome Ratings and Valuations'!$U$206/10)*L152</f>
        <v>147.93104027037802</v>
      </c>
      <c r="S152" s="111">
        <f t="shared" si="5"/>
        <v>100.59310738385707</v>
      </c>
      <c r="T152" s="10" t="s">
        <v>64</v>
      </c>
      <c r="U152" s="27">
        <v>7</v>
      </c>
      <c r="V152" s="25">
        <f>('Outcome Ratings and Valuations'!$U$206/10)*U152</f>
        <v>103.55172818926462</v>
      </c>
      <c r="W152" s="10"/>
      <c r="X152" s="13"/>
      <c r="Y152" s="14"/>
      <c r="Z152" s="10"/>
      <c r="AA152" s="13"/>
      <c r="AB152" s="21"/>
    </row>
    <row r="153" spans="1:28" s="6" customFormat="1" ht="15" customHeight="1" x14ac:dyDescent="0.25">
      <c r="A153" s="13" t="s">
        <v>363</v>
      </c>
      <c r="B153" s="7">
        <v>12</v>
      </c>
      <c r="C153" s="7" t="s">
        <v>59</v>
      </c>
      <c r="D153" s="7" t="s">
        <v>138</v>
      </c>
      <c r="E153" s="56" t="s">
        <v>17</v>
      </c>
      <c r="F153" s="8" t="s">
        <v>121</v>
      </c>
      <c r="G153" s="12">
        <v>6</v>
      </c>
      <c r="H153" s="10">
        <v>3</v>
      </c>
      <c r="I153" s="13">
        <v>2</v>
      </c>
      <c r="J153" s="13">
        <v>1</v>
      </c>
      <c r="K153" s="13">
        <v>6</v>
      </c>
      <c r="L153" s="14">
        <v>7</v>
      </c>
      <c r="M153" s="127">
        <f t="shared" si="4"/>
        <v>3.8</v>
      </c>
      <c r="N153" s="22">
        <f>('Outcome Ratings and Valuations'!$U$206/10)*H153</f>
        <v>44.379312081113412</v>
      </c>
      <c r="O153" s="23">
        <f>('Outcome Ratings and Valuations'!$U$206/10)*I153</f>
        <v>29.586208054075605</v>
      </c>
      <c r="P153" s="23">
        <f>('Outcome Ratings and Valuations'!$U$206/10)*J153</f>
        <v>14.793104027037803</v>
      </c>
      <c r="Q153" s="23">
        <f>('Outcome Ratings and Valuations'!$U$206/10)*K153</f>
        <v>88.758624162226823</v>
      </c>
      <c r="R153" s="24">
        <f>('Outcome Ratings and Valuations'!$U$206/10)*L153</f>
        <v>103.55172818926462</v>
      </c>
      <c r="S153" s="111">
        <f t="shared" si="5"/>
        <v>56.213795302743655</v>
      </c>
      <c r="T153" s="10" t="s">
        <v>76</v>
      </c>
      <c r="U153" s="27">
        <v>9</v>
      </c>
      <c r="V153" s="25">
        <f>('Outcome Ratings and Valuations'!$U$206/10)*U153</f>
        <v>133.13793624334022</v>
      </c>
      <c r="W153" s="10" t="s">
        <v>63</v>
      </c>
      <c r="X153" s="13">
        <v>10</v>
      </c>
      <c r="Y153" s="25">
        <f>('Outcome Ratings and Valuations'!$U$206/10)*X153</f>
        <v>147.93104027037802</v>
      </c>
      <c r="Z153" s="10"/>
      <c r="AA153" s="13"/>
      <c r="AB153" s="21"/>
    </row>
    <row r="154" spans="1:28" s="6" customFormat="1" ht="15" customHeight="1" x14ac:dyDescent="0.25">
      <c r="A154" s="13" t="s">
        <v>364</v>
      </c>
      <c r="B154" s="7">
        <v>11</v>
      </c>
      <c r="C154" s="7" t="s">
        <v>59</v>
      </c>
      <c r="D154" s="7" t="s">
        <v>138</v>
      </c>
      <c r="E154" s="56" t="s">
        <v>17</v>
      </c>
      <c r="F154" s="8" t="s">
        <v>121</v>
      </c>
      <c r="G154" s="12">
        <v>6</v>
      </c>
      <c r="H154" s="10">
        <v>6</v>
      </c>
      <c r="I154" s="13">
        <v>5</v>
      </c>
      <c r="J154" s="13">
        <v>6</v>
      </c>
      <c r="K154" s="13">
        <v>8</v>
      </c>
      <c r="L154" s="14">
        <v>9</v>
      </c>
      <c r="M154" s="127">
        <f t="shared" si="4"/>
        <v>6.8</v>
      </c>
      <c r="N154" s="22">
        <f>('Outcome Ratings and Valuations'!$U$206/10)*H154</f>
        <v>88.758624162226823</v>
      </c>
      <c r="O154" s="23">
        <f>('Outcome Ratings and Valuations'!$U$206/10)*I154</f>
        <v>73.96552013518901</v>
      </c>
      <c r="P154" s="23">
        <f>('Outcome Ratings and Valuations'!$U$206/10)*J154</f>
        <v>88.758624162226823</v>
      </c>
      <c r="Q154" s="23">
        <f>('Outcome Ratings and Valuations'!$U$206/10)*K154</f>
        <v>118.34483221630242</v>
      </c>
      <c r="R154" s="24">
        <f>('Outcome Ratings and Valuations'!$U$206/10)*L154</f>
        <v>133.13793624334022</v>
      </c>
      <c r="S154" s="111">
        <f t="shared" si="5"/>
        <v>100.59310738385706</v>
      </c>
      <c r="T154" s="10" t="s">
        <v>61</v>
      </c>
      <c r="U154" s="27">
        <v>7</v>
      </c>
      <c r="V154" s="25">
        <f>('Outcome Ratings and Valuations'!$U$206/10)*U154</f>
        <v>103.55172818926462</v>
      </c>
      <c r="W154" s="10" t="s">
        <v>70</v>
      </c>
      <c r="X154" s="13">
        <v>10</v>
      </c>
      <c r="Y154" s="25">
        <f>('Outcome Ratings and Valuations'!$U$206/10)*X154</f>
        <v>147.93104027037802</v>
      </c>
      <c r="Z154" s="10"/>
      <c r="AA154" s="13"/>
      <c r="AB154" s="21"/>
    </row>
    <row r="155" spans="1:28" s="6" customFormat="1" ht="15" customHeight="1" x14ac:dyDescent="0.25">
      <c r="A155" s="13" t="s">
        <v>365</v>
      </c>
      <c r="B155" s="7">
        <v>14</v>
      </c>
      <c r="C155" s="7" t="s">
        <v>79</v>
      </c>
      <c r="D155" s="7" t="s">
        <v>138</v>
      </c>
      <c r="E155" s="56" t="s">
        <v>17</v>
      </c>
      <c r="F155" s="8" t="s">
        <v>128</v>
      </c>
      <c r="G155" s="12">
        <v>1</v>
      </c>
      <c r="H155" s="10">
        <v>5</v>
      </c>
      <c r="I155" s="13">
        <v>1</v>
      </c>
      <c r="J155" s="13">
        <v>2</v>
      </c>
      <c r="K155" s="13">
        <v>4</v>
      </c>
      <c r="L155" s="14">
        <v>3</v>
      </c>
      <c r="M155" s="127">
        <f t="shared" si="4"/>
        <v>3</v>
      </c>
      <c r="N155" s="22">
        <f>('Outcome Ratings and Valuations'!$U$206/10)*H155</f>
        <v>73.96552013518901</v>
      </c>
      <c r="O155" s="23">
        <f>('Outcome Ratings and Valuations'!$U$206/10)*I155</f>
        <v>14.793104027037803</v>
      </c>
      <c r="P155" s="23">
        <f>('Outcome Ratings and Valuations'!$U$206/10)*J155</f>
        <v>29.586208054075605</v>
      </c>
      <c r="Q155" s="23">
        <f>('Outcome Ratings and Valuations'!$U$206/10)*K155</f>
        <v>59.172416108151211</v>
      </c>
      <c r="R155" s="24">
        <f>('Outcome Ratings and Valuations'!$U$206/10)*L155</f>
        <v>44.379312081113412</v>
      </c>
      <c r="S155" s="111">
        <f t="shared" si="5"/>
        <v>44.379312081113412</v>
      </c>
      <c r="T155" s="10"/>
      <c r="U155" s="27"/>
      <c r="V155" s="14"/>
      <c r="W155" s="10"/>
      <c r="X155" s="13"/>
      <c r="Y155" s="14"/>
      <c r="Z155" s="10"/>
      <c r="AA155" s="13"/>
      <c r="AB155" s="21"/>
    </row>
    <row r="156" spans="1:28" s="6" customFormat="1" ht="15" customHeight="1" x14ac:dyDescent="0.25">
      <c r="A156" s="13" t="s">
        <v>366</v>
      </c>
      <c r="B156" s="7">
        <v>15</v>
      </c>
      <c r="C156" s="7" t="s">
        <v>79</v>
      </c>
      <c r="D156" s="7" t="s">
        <v>138</v>
      </c>
      <c r="E156" s="56" t="s">
        <v>17</v>
      </c>
      <c r="F156" s="8" t="s">
        <v>128</v>
      </c>
      <c r="G156" s="12">
        <v>4</v>
      </c>
      <c r="H156" s="10">
        <v>5</v>
      </c>
      <c r="I156" s="13">
        <v>5</v>
      </c>
      <c r="J156" s="13">
        <v>3</v>
      </c>
      <c r="K156" s="13">
        <v>2</v>
      </c>
      <c r="L156" s="14">
        <v>1</v>
      </c>
      <c r="M156" s="127">
        <f t="shared" si="4"/>
        <v>3.2</v>
      </c>
      <c r="N156" s="22">
        <f>('Outcome Ratings and Valuations'!$U$206/10)*H156</f>
        <v>73.96552013518901</v>
      </c>
      <c r="O156" s="23">
        <f>('Outcome Ratings and Valuations'!$U$206/10)*I156</f>
        <v>73.96552013518901</v>
      </c>
      <c r="P156" s="23">
        <f>('Outcome Ratings and Valuations'!$U$206/10)*J156</f>
        <v>44.379312081113412</v>
      </c>
      <c r="Q156" s="23">
        <f>('Outcome Ratings and Valuations'!$U$206/10)*K156</f>
        <v>29.586208054075605</v>
      </c>
      <c r="R156" s="24">
        <f>('Outcome Ratings and Valuations'!$U$206/10)*L156</f>
        <v>14.793104027037803</v>
      </c>
      <c r="S156" s="111">
        <f t="shared" si="5"/>
        <v>47.33793288652096</v>
      </c>
      <c r="T156" s="10"/>
      <c r="U156" s="27"/>
      <c r="V156" s="14"/>
      <c r="W156" s="10"/>
      <c r="X156" s="13"/>
      <c r="Y156" s="14"/>
      <c r="Z156" s="10"/>
      <c r="AA156" s="13"/>
      <c r="AB156" s="21"/>
    </row>
    <row r="157" spans="1:28" s="6" customFormat="1" ht="15" customHeight="1" x14ac:dyDescent="0.25">
      <c r="A157" s="13" t="s">
        <v>367</v>
      </c>
      <c r="B157" s="7">
        <v>15</v>
      </c>
      <c r="C157" s="7" t="s">
        <v>79</v>
      </c>
      <c r="D157" s="7" t="s">
        <v>138</v>
      </c>
      <c r="E157" s="7" t="s">
        <v>18</v>
      </c>
      <c r="F157" s="8" t="s">
        <v>128</v>
      </c>
      <c r="G157" s="12">
        <v>6</v>
      </c>
      <c r="H157" s="10">
        <v>6</v>
      </c>
      <c r="I157" s="13">
        <v>5</v>
      </c>
      <c r="J157" s="13">
        <v>4</v>
      </c>
      <c r="K157" s="13">
        <v>3</v>
      </c>
      <c r="L157" s="14">
        <v>2</v>
      </c>
      <c r="M157" s="127">
        <f t="shared" si="4"/>
        <v>4</v>
      </c>
      <c r="N157" s="22">
        <f>('Outcome Ratings and Valuations'!$U$206/10)*H157</f>
        <v>88.758624162226823</v>
      </c>
      <c r="O157" s="23">
        <f>('Outcome Ratings and Valuations'!$U$206/10)*I157</f>
        <v>73.96552013518901</v>
      </c>
      <c r="P157" s="23">
        <f>('Outcome Ratings and Valuations'!$U$206/10)*J157</f>
        <v>59.172416108151211</v>
      </c>
      <c r="Q157" s="23">
        <f>('Outcome Ratings and Valuations'!$U$206/10)*K157</f>
        <v>44.379312081113412</v>
      </c>
      <c r="R157" s="24">
        <f>('Outcome Ratings and Valuations'!$U$206/10)*L157</f>
        <v>29.586208054075605</v>
      </c>
      <c r="S157" s="111">
        <f t="shared" si="5"/>
        <v>59.172416108151211</v>
      </c>
      <c r="T157" s="10"/>
      <c r="U157" s="27"/>
      <c r="V157" s="14"/>
      <c r="W157" s="10"/>
      <c r="X157" s="13"/>
      <c r="Y157" s="14"/>
      <c r="Z157" s="10"/>
      <c r="AA157" s="13"/>
      <c r="AB157" s="21"/>
    </row>
    <row r="158" spans="1:28" s="6" customFormat="1" ht="15" customHeight="1" x14ac:dyDescent="0.25">
      <c r="A158" s="13" t="s">
        <v>368</v>
      </c>
      <c r="B158" s="7">
        <v>15</v>
      </c>
      <c r="C158" s="7" t="s">
        <v>79</v>
      </c>
      <c r="D158" s="7" t="s">
        <v>138</v>
      </c>
      <c r="E158" s="7" t="s">
        <v>18</v>
      </c>
      <c r="F158" s="8" t="s">
        <v>128</v>
      </c>
      <c r="G158" s="12">
        <v>1</v>
      </c>
      <c r="H158" s="10">
        <v>6</v>
      </c>
      <c r="I158" s="13">
        <v>5</v>
      </c>
      <c r="J158" s="13">
        <v>4</v>
      </c>
      <c r="K158" s="13">
        <v>3</v>
      </c>
      <c r="L158" s="14">
        <v>2</v>
      </c>
      <c r="M158" s="127">
        <f t="shared" si="4"/>
        <v>4</v>
      </c>
      <c r="N158" s="22">
        <f>('Outcome Ratings and Valuations'!$U$206/10)*H158</f>
        <v>88.758624162226823</v>
      </c>
      <c r="O158" s="23">
        <f>('Outcome Ratings and Valuations'!$U$206/10)*I158</f>
        <v>73.96552013518901</v>
      </c>
      <c r="P158" s="23">
        <f>('Outcome Ratings and Valuations'!$U$206/10)*J158</f>
        <v>59.172416108151211</v>
      </c>
      <c r="Q158" s="23">
        <f>('Outcome Ratings and Valuations'!$U$206/10)*K158</f>
        <v>44.379312081113412</v>
      </c>
      <c r="R158" s="24">
        <f>('Outcome Ratings and Valuations'!$U$206/10)*L158</f>
        <v>29.586208054075605</v>
      </c>
      <c r="S158" s="111">
        <f t="shared" si="5"/>
        <v>59.172416108151211</v>
      </c>
      <c r="T158" s="10"/>
      <c r="U158" s="27"/>
      <c r="V158" s="14"/>
      <c r="W158" s="10"/>
      <c r="X158" s="13"/>
      <c r="Y158" s="14"/>
      <c r="Z158" s="10"/>
      <c r="AA158" s="13"/>
      <c r="AB158" s="21"/>
    </row>
    <row r="159" spans="1:28" s="6" customFormat="1" ht="15" customHeight="1" x14ac:dyDescent="0.25">
      <c r="A159" s="13" t="s">
        <v>369</v>
      </c>
      <c r="B159" s="7">
        <v>15</v>
      </c>
      <c r="C159" s="7" t="s">
        <v>79</v>
      </c>
      <c r="D159" s="7" t="s">
        <v>138</v>
      </c>
      <c r="E159" s="7" t="s">
        <v>18</v>
      </c>
      <c r="F159" s="8" t="s">
        <v>128</v>
      </c>
      <c r="G159" s="12">
        <v>6</v>
      </c>
      <c r="H159" s="10">
        <v>6</v>
      </c>
      <c r="I159" s="13">
        <v>5</v>
      </c>
      <c r="J159" s="13">
        <v>4</v>
      </c>
      <c r="K159" s="13">
        <v>3</v>
      </c>
      <c r="L159" s="14">
        <v>2</v>
      </c>
      <c r="M159" s="127">
        <f t="shared" si="4"/>
        <v>4</v>
      </c>
      <c r="N159" s="22">
        <f>('Outcome Ratings and Valuations'!$U$206/10)*H159</f>
        <v>88.758624162226823</v>
      </c>
      <c r="O159" s="23">
        <f>('Outcome Ratings and Valuations'!$U$206/10)*I159</f>
        <v>73.96552013518901</v>
      </c>
      <c r="P159" s="23">
        <f>('Outcome Ratings and Valuations'!$U$206/10)*J159</f>
        <v>59.172416108151211</v>
      </c>
      <c r="Q159" s="23">
        <f>('Outcome Ratings and Valuations'!$U$206/10)*K159</f>
        <v>44.379312081113412</v>
      </c>
      <c r="R159" s="24">
        <f>('Outcome Ratings and Valuations'!$U$206/10)*L159</f>
        <v>29.586208054075605</v>
      </c>
      <c r="S159" s="111">
        <f t="shared" si="5"/>
        <v>59.172416108151211</v>
      </c>
      <c r="T159" s="10"/>
      <c r="U159" s="27"/>
      <c r="V159" s="14"/>
      <c r="W159" s="10"/>
      <c r="X159" s="13"/>
      <c r="Y159" s="14"/>
      <c r="Z159" s="10"/>
      <c r="AA159" s="13"/>
      <c r="AB159" s="21"/>
    </row>
    <row r="160" spans="1:28" s="6" customFormat="1" ht="15" customHeight="1" x14ac:dyDescent="0.25">
      <c r="A160" s="13" t="s">
        <v>370</v>
      </c>
      <c r="B160" s="7">
        <v>15</v>
      </c>
      <c r="C160" s="7" t="s">
        <v>79</v>
      </c>
      <c r="D160" s="7" t="s">
        <v>138</v>
      </c>
      <c r="E160" s="7" t="s">
        <v>18</v>
      </c>
      <c r="F160" s="8" t="s">
        <v>128</v>
      </c>
      <c r="G160" s="12">
        <v>2</v>
      </c>
      <c r="H160" s="10">
        <v>8</v>
      </c>
      <c r="I160" s="13">
        <v>6</v>
      </c>
      <c r="J160" s="13">
        <v>5</v>
      </c>
      <c r="K160" s="13">
        <v>9</v>
      </c>
      <c r="L160" s="14">
        <v>9</v>
      </c>
      <c r="M160" s="127">
        <f t="shared" si="4"/>
        <v>7.4</v>
      </c>
      <c r="N160" s="22">
        <f>('Outcome Ratings and Valuations'!$U$206/10)*H160</f>
        <v>118.34483221630242</v>
      </c>
      <c r="O160" s="23">
        <f>('Outcome Ratings and Valuations'!$U$206/10)*I160</f>
        <v>88.758624162226823</v>
      </c>
      <c r="P160" s="23">
        <f>('Outcome Ratings and Valuations'!$U$206/10)*J160</f>
        <v>73.96552013518901</v>
      </c>
      <c r="Q160" s="23">
        <f>('Outcome Ratings and Valuations'!$U$206/10)*K160</f>
        <v>133.13793624334022</v>
      </c>
      <c r="R160" s="24">
        <f>('Outcome Ratings and Valuations'!$U$206/10)*L160</f>
        <v>133.13793624334022</v>
      </c>
      <c r="S160" s="111">
        <f t="shared" si="5"/>
        <v>109.46896980007973</v>
      </c>
      <c r="T160" s="10"/>
      <c r="U160" s="27"/>
      <c r="V160" s="14"/>
      <c r="W160" s="10"/>
      <c r="X160" s="13"/>
      <c r="Y160" s="14"/>
      <c r="Z160" s="10"/>
      <c r="AA160" s="13"/>
      <c r="AB160" s="21"/>
    </row>
    <row r="161" spans="1:28" s="6" customFormat="1" ht="15" customHeight="1" x14ac:dyDescent="0.25">
      <c r="A161" s="13" t="s">
        <v>371</v>
      </c>
      <c r="B161" s="7">
        <v>15</v>
      </c>
      <c r="C161" s="7" t="s">
        <v>79</v>
      </c>
      <c r="D161" s="7" t="s">
        <v>138</v>
      </c>
      <c r="E161" s="7" t="s">
        <v>18</v>
      </c>
      <c r="F161" s="8" t="s">
        <v>128</v>
      </c>
      <c r="G161" s="12">
        <v>6</v>
      </c>
      <c r="H161" s="10">
        <v>4</v>
      </c>
      <c r="I161" s="13">
        <v>5</v>
      </c>
      <c r="J161" s="13">
        <v>1</v>
      </c>
      <c r="K161" s="13">
        <v>6</v>
      </c>
      <c r="L161" s="14">
        <v>8</v>
      </c>
      <c r="M161" s="127">
        <f t="shared" si="4"/>
        <v>4.8</v>
      </c>
      <c r="N161" s="22">
        <f>('Outcome Ratings and Valuations'!$U$206/10)*H161</f>
        <v>59.172416108151211</v>
      </c>
      <c r="O161" s="23">
        <f>('Outcome Ratings and Valuations'!$U$206/10)*I161</f>
        <v>73.96552013518901</v>
      </c>
      <c r="P161" s="23">
        <f>('Outcome Ratings and Valuations'!$U$206/10)*J161</f>
        <v>14.793104027037803</v>
      </c>
      <c r="Q161" s="23">
        <f>('Outcome Ratings and Valuations'!$U$206/10)*K161</f>
        <v>88.758624162226823</v>
      </c>
      <c r="R161" s="24">
        <f>('Outcome Ratings and Valuations'!$U$206/10)*L161</f>
        <v>118.34483221630242</v>
      </c>
      <c r="S161" s="111">
        <f t="shared" si="5"/>
        <v>71.006899329781461</v>
      </c>
      <c r="T161" s="10"/>
      <c r="U161" s="27"/>
      <c r="V161" s="14"/>
      <c r="W161" s="10"/>
      <c r="X161" s="13"/>
      <c r="Y161" s="14"/>
      <c r="Z161" s="10"/>
      <c r="AA161" s="13"/>
      <c r="AB161" s="21"/>
    </row>
    <row r="162" spans="1:28" s="6" customFormat="1" ht="15" customHeight="1" x14ac:dyDescent="0.25">
      <c r="A162" s="13" t="s">
        <v>372</v>
      </c>
      <c r="B162" s="7">
        <v>15</v>
      </c>
      <c r="C162" s="7" t="s">
        <v>79</v>
      </c>
      <c r="D162" s="7" t="s">
        <v>138</v>
      </c>
      <c r="E162" s="7" t="s">
        <v>18</v>
      </c>
      <c r="F162" s="8" t="s">
        <v>128</v>
      </c>
      <c r="G162" s="12">
        <v>1</v>
      </c>
      <c r="H162" s="10">
        <v>10</v>
      </c>
      <c r="I162" s="13">
        <v>7</v>
      </c>
      <c r="J162" s="13">
        <v>8</v>
      </c>
      <c r="K162" s="13">
        <v>6</v>
      </c>
      <c r="L162" s="14">
        <v>5</v>
      </c>
      <c r="M162" s="127">
        <f t="shared" si="4"/>
        <v>7.2</v>
      </c>
      <c r="N162" s="22">
        <f>('Outcome Ratings and Valuations'!$U$206/10)*H162</f>
        <v>147.93104027037802</v>
      </c>
      <c r="O162" s="23">
        <f>('Outcome Ratings and Valuations'!$U$206/10)*I162</f>
        <v>103.55172818926462</v>
      </c>
      <c r="P162" s="23">
        <f>('Outcome Ratings and Valuations'!$U$206/10)*J162</f>
        <v>118.34483221630242</v>
      </c>
      <c r="Q162" s="23">
        <f>('Outcome Ratings and Valuations'!$U$206/10)*K162</f>
        <v>88.758624162226823</v>
      </c>
      <c r="R162" s="24">
        <f>('Outcome Ratings and Valuations'!$U$206/10)*L162</f>
        <v>73.96552013518901</v>
      </c>
      <c r="S162" s="111">
        <f t="shared" si="5"/>
        <v>106.51034899467217</v>
      </c>
      <c r="T162" s="10"/>
      <c r="U162" s="27"/>
      <c r="V162" s="14"/>
      <c r="W162" s="10"/>
      <c r="X162" s="13"/>
      <c r="Y162" s="14"/>
      <c r="Z162" s="10"/>
      <c r="AA162" s="13"/>
      <c r="AB162" s="21"/>
    </row>
    <row r="163" spans="1:28" s="6" customFormat="1" ht="15" customHeight="1" x14ac:dyDescent="0.25">
      <c r="A163" s="13" t="s">
        <v>373</v>
      </c>
      <c r="B163" s="7">
        <v>14</v>
      </c>
      <c r="C163" s="7" t="s">
        <v>79</v>
      </c>
      <c r="D163" s="7" t="s">
        <v>138</v>
      </c>
      <c r="E163" s="56" t="s">
        <v>17</v>
      </c>
      <c r="F163" s="8" t="s">
        <v>128</v>
      </c>
      <c r="G163" s="12">
        <v>7</v>
      </c>
      <c r="H163" s="10">
        <v>2</v>
      </c>
      <c r="I163" s="13">
        <v>4</v>
      </c>
      <c r="J163" s="13">
        <v>9</v>
      </c>
      <c r="K163" s="13">
        <v>6</v>
      </c>
      <c r="L163" s="14">
        <v>9</v>
      </c>
      <c r="M163" s="127">
        <f t="shared" si="4"/>
        <v>6</v>
      </c>
      <c r="N163" s="22">
        <f>('Outcome Ratings and Valuations'!$U$206/10)*H163</f>
        <v>29.586208054075605</v>
      </c>
      <c r="O163" s="23">
        <f>('Outcome Ratings and Valuations'!$U$206/10)*I163</f>
        <v>59.172416108151211</v>
      </c>
      <c r="P163" s="23">
        <f>('Outcome Ratings and Valuations'!$U$206/10)*J163</f>
        <v>133.13793624334022</v>
      </c>
      <c r="Q163" s="23">
        <f>('Outcome Ratings and Valuations'!$U$206/10)*K163</f>
        <v>88.758624162226823</v>
      </c>
      <c r="R163" s="24">
        <f>('Outcome Ratings and Valuations'!$U$206/10)*L163</f>
        <v>133.13793624334022</v>
      </c>
      <c r="S163" s="111">
        <f t="shared" si="5"/>
        <v>88.758624162226823</v>
      </c>
      <c r="T163" s="10"/>
      <c r="U163" s="27"/>
      <c r="V163" s="14"/>
      <c r="W163" s="10"/>
      <c r="X163" s="13"/>
      <c r="Y163" s="14"/>
      <c r="Z163" s="10"/>
      <c r="AA163" s="13"/>
      <c r="AB163" s="21"/>
    </row>
    <row r="164" spans="1:28" s="6" customFormat="1" ht="15" customHeight="1" x14ac:dyDescent="0.25">
      <c r="A164" s="13" t="s">
        <v>374</v>
      </c>
      <c r="B164" s="7">
        <v>14</v>
      </c>
      <c r="C164" s="7" t="s">
        <v>79</v>
      </c>
      <c r="D164" s="7" t="s">
        <v>138</v>
      </c>
      <c r="E164" s="7" t="s">
        <v>18</v>
      </c>
      <c r="F164" s="8" t="s">
        <v>128</v>
      </c>
      <c r="G164" s="12">
        <v>6</v>
      </c>
      <c r="H164" s="10">
        <v>1</v>
      </c>
      <c r="I164" s="13">
        <v>2</v>
      </c>
      <c r="J164" s="13">
        <v>3</v>
      </c>
      <c r="K164" s="13">
        <v>9</v>
      </c>
      <c r="L164" s="14">
        <v>10</v>
      </c>
      <c r="M164" s="127">
        <f t="shared" si="4"/>
        <v>5</v>
      </c>
      <c r="N164" s="22">
        <f>('Outcome Ratings and Valuations'!$U$206/10)*H164</f>
        <v>14.793104027037803</v>
      </c>
      <c r="O164" s="23">
        <f>('Outcome Ratings and Valuations'!$U$206/10)*I164</f>
        <v>29.586208054075605</v>
      </c>
      <c r="P164" s="23">
        <f>('Outcome Ratings and Valuations'!$U$206/10)*J164</f>
        <v>44.379312081113412</v>
      </c>
      <c r="Q164" s="23">
        <f>('Outcome Ratings and Valuations'!$U$206/10)*K164</f>
        <v>133.13793624334022</v>
      </c>
      <c r="R164" s="24">
        <f>('Outcome Ratings and Valuations'!$U$206/10)*L164</f>
        <v>147.93104027037802</v>
      </c>
      <c r="S164" s="111">
        <f t="shared" si="5"/>
        <v>73.96552013518901</v>
      </c>
      <c r="T164" s="10"/>
      <c r="U164" s="27"/>
      <c r="V164" s="14"/>
      <c r="W164" s="10"/>
      <c r="X164" s="13"/>
      <c r="Y164" s="14"/>
      <c r="Z164" s="10"/>
      <c r="AA164" s="13"/>
      <c r="AB164" s="21"/>
    </row>
    <row r="165" spans="1:28" s="6" customFormat="1" ht="15" customHeight="1" x14ac:dyDescent="0.25">
      <c r="A165" s="13" t="s">
        <v>375</v>
      </c>
      <c r="B165" s="7">
        <v>13</v>
      </c>
      <c r="C165" s="7" t="s">
        <v>79</v>
      </c>
      <c r="D165" s="7" t="s">
        <v>138</v>
      </c>
      <c r="E165" s="7" t="s">
        <v>18</v>
      </c>
      <c r="F165" s="8" t="s">
        <v>128</v>
      </c>
      <c r="G165" s="12">
        <v>7</v>
      </c>
      <c r="H165" s="10">
        <v>1</v>
      </c>
      <c r="I165" s="13">
        <v>7</v>
      </c>
      <c r="J165" s="13">
        <v>8</v>
      </c>
      <c r="K165" s="13">
        <v>9</v>
      </c>
      <c r="L165" s="14">
        <v>10</v>
      </c>
      <c r="M165" s="127">
        <f t="shared" si="4"/>
        <v>7</v>
      </c>
      <c r="N165" s="22">
        <f>('Outcome Ratings and Valuations'!$U$206/10)*H165</f>
        <v>14.793104027037803</v>
      </c>
      <c r="O165" s="23">
        <f>('Outcome Ratings and Valuations'!$U$206/10)*I165</f>
        <v>103.55172818926462</v>
      </c>
      <c r="P165" s="23">
        <f>('Outcome Ratings and Valuations'!$U$206/10)*J165</f>
        <v>118.34483221630242</v>
      </c>
      <c r="Q165" s="23">
        <f>('Outcome Ratings and Valuations'!$U$206/10)*K165</f>
        <v>133.13793624334022</v>
      </c>
      <c r="R165" s="24">
        <f>('Outcome Ratings and Valuations'!$U$206/10)*L165</f>
        <v>147.93104027037802</v>
      </c>
      <c r="S165" s="111">
        <f t="shared" si="5"/>
        <v>103.55172818926462</v>
      </c>
      <c r="T165" s="10"/>
      <c r="U165" s="27"/>
      <c r="V165" s="14"/>
      <c r="W165" s="10"/>
      <c r="X165" s="13"/>
      <c r="Y165" s="14"/>
      <c r="Z165" s="10"/>
      <c r="AA165" s="13"/>
      <c r="AB165" s="21"/>
    </row>
    <row r="166" spans="1:28" s="6" customFormat="1" ht="15" customHeight="1" x14ac:dyDescent="0.25">
      <c r="A166" s="13" t="s">
        <v>376</v>
      </c>
      <c r="B166" s="7">
        <v>15</v>
      </c>
      <c r="C166" s="7" t="s">
        <v>79</v>
      </c>
      <c r="D166" s="7" t="s">
        <v>138</v>
      </c>
      <c r="E166" s="7" t="s">
        <v>18</v>
      </c>
      <c r="F166" s="8" t="s">
        <v>128</v>
      </c>
      <c r="G166" s="12">
        <v>2</v>
      </c>
      <c r="H166" s="10">
        <v>5</v>
      </c>
      <c r="I166" s="13">
        <v>1</v>
      </c>
      <c r="J166" s="13">
        <v>8</v>
      </c>
      <c r="K166" s="13">
        <v>5</v>
      </c>
      <c r="L166" s="14">
        <v>1</v>
      </c>
      <c r="M166" s="127">
        <f t="shared" si="4"/>
        <v>4</v>
      </c>
      <c r="N166" s="22">
        <f>('Outcome Ratings and Valuations'!$U$206/10)*H166</f>
        <v>73.96552013518901</v>
      </c>
      <c r="O166" s="23">
        <f>('Outcome Ratings and Valuations'!$U$206/10)*I166</f>
        <v>14.793104027037803</v>
      </c>
      <c r="P166" s="23">
        <f>('Outcome Ratings and Valuations'!$U$206/10)*J166</f>
        <v>118.34483221630242</v>
      </c>
      <c r="Q166" s="23">
        <f>('Outcome Ratings and Valuations'!$U$206/10)*K166</f>
        <v>73.96552013518901</v>
      </c>
      <c r="R166" s="24">
        <f>('Outcome Ratings and Valuations'!$U$206/10)*L166</f>
        <v>14.793104027037803</v>
      </c>
      <c r="S166" s="111">
        <f t="shared" si="5"/>
        <v>59.172416108151218</v>
      </c>
      <c r="T166" s="10"/>
      <c r="U166" s="27"/>
      <c r="V166" s="14"/>
      <c r="W166" s="10"/>
      <c r="X166" s="13"/>
      <c r="Y166" s="14"/>
      <c r="Z166" s="10"/>
      <c r="AA166" s="13"/>
      <c r="AB166" s="21"/>
    </row>
    <row r="167" spans="1:28" s="6" customFormat="1" ht="15" customHeight="1" x14ac:dyDescent="0.25">
      <c r="A167" s="13" t="s">
        <v>377</v>
      </c>
      <c r="B167" s="7">
        <v>14</v>
      </c>
      <c r="C167" s="7" t="s">
        <v>79</v>
      </c>
      <c r="D167" s="7" t="s">
        <v>138</v>
      </c>
      <c r="E167" s="7" t="s">
        <v>18</v>
      </c>
      <c r="F167" s="8" t="s">
        <v>128</v>
      </c>
      <c r="G167" s="12">
        <v>6</v>
      </c>
      <c r="H167" s="10">
        <v>9</v>
      </c>
      <c r="I167" s="13">
        <v>7</v>
      </c>
      <c r="J167" s="13">
        <v>3</v>
      </c>
      <c r="K167" s="13">
        <v>10</v>
      </c>
      <c r="L167" s="14">
        <v>5</v>
      </c>
      <c r="M167" s="127">
        <f t="shared" si="4"/>
        <v>6.8</v>
      </c>
      <c r="N167" s="22">
        <f>('Outcome Ratings and Valuations'!$U$206/10)*H167</f>
        <v>133.13793624334022</v>
      </c>
      <c r="O167" s="23">
        <f>('Outcome Ratings and Valuations'!$U$206/10)*I167</f>
        <v>103.55172818926462</v>
      </c>
      <c r="P167" s="23">
        <f>('Outcome Ratings and Valuations'!$U$206/10)*J167</f>
        <v>44.379312081113412</v>
      </c>
      <c r="Q167" s="23">
        <f>('Outcome Ratings and Valuations'!$U$206/10)*K167</f>
        <v>147.93104027037802</v>
      </c>
      <c r="R167" s="24">
        <f>('Outcome Ratings and Valuations'!$U$206/10)*L167</f>
        <v>73.96552013518901</v>
      </c>
      <c r="S167" s="111">
        <f t="shared" si="5"/>
        <v>100.59310738385706</v>
      </c>
      <c r="T167" s="10"/>
      <c r="U167" s="27"/>
      <c r="V167" s="14"/>
      <c r="W167" s="10"/>
      <c r="X167" s="13"/>
      <c r="Y167" s="14"/>
      <c r="Z167" s="10"/>
      <c r="AA167" s="13"/>
      <c r="AB167" s="21"/>
    </row>
    <row r="168" spans="1:28" s="6" customFormat="1" ht="15" customHeight="1" x14ac:dyDescent="0.25">
      <c r="A168" s="13" t="s">
        <v>378</v>
      </c>
      <c r="B168" s="7">
        <v>15</v>
      </c>
      <c r="C168" s="7" t="s">
        <v>79</v>
      </c>
      <c r="D168" s="7" t="s">
        <v>138</v>
      </c>
      <c r="E168" s="56" t="s">
        <v>17</v>
      </c>
      <c r="F168" s="8" t="s">
        <v>128</v>
      </c>
      <c r="G168" s="12">
        <v>7</v>
      </c>
      <c r="H168" s="10">
        <v>6</v>
      </c>
      <c r="I168" s="13">
        <v>8</v>
      </c>
      <c r="J168" s="13">
        <v>7</v>
      </c>
      <c r="K168" s="13">
        <v>9</v>
      </c>
      <c r="L168" s="14">
        <v>10</v>
      </c>
      <c r="M168" s="127">
        <f t="shared" si="4"/>
        <v>8</v>
      </c>
      <c r="N168" s="22">
        <f>('Outcome Ratings and Valuations'!$U$206/10)*H168</f>
        <v>88.758624162226823</v>
      </c>
      <c r="O168" s="23">
        <f>('Outcome Ratings and Valuations'!$U$206/10)*I168</f>
        <v>118.34483221630242</v>
      </c>
      <c r="P168" s="23">
        <f>('Outcome Ratings and Valuations'!$U$206/10)*J168</f>
        <v>103.55172818926462</v>
      </c>
      <c r="Q168" s="23">
        <f>('Outcome Ratings and Valuations'!$U$206/10)*K168</f>
        <v>133.13793624334022</v>
      </c>
      <c r="R168" s="24">
        <f>('Outcome Ratings and Valuations'!$U$206/10)*L168</f>
        <v>147.93104027037802</v>
      </c>
      <c r="S168" s="111">
        <f t="shared" si="5"/>
        <v>118.34483221630242</v>
      </c>
      <c r="T168" s="10"/>
      <c r="U168" s="27"/>
      <c r="V168" s="14"/>
      <c r="W168" s="10"/>
      <c r="X168" s="13"/>
      <c r="Y168" s="14"/>
      <c r="Z168" s="10"/>
      <c r="AA168" s="13"/>
      <c r="AB168" s="21"/>
    </row>
    <row r="169" spans="1:28" s="6" customFormat="1" ht="15" customHeight="1" x14ac:dyDescent="0.25">
      <c r="A169" s="13" t="s">
        <v>379</v>
      </c>
      <c r="B169" s="7">
        <v>12</v>
      </c>
      <c r="C169" s="7" t="s">
        <v>79</v>
      </c>
      <c r="D169" s="7" t="s">
        <v>138</v>
      </c>
      <c r="E169" s="7" t="s">
        <v>18</v>
      </c>
      <c r="F169" s="8" t="s">
        <v>128</v>
      </c>
      <c r="G169" s="12">
        <v>8</v>
      </c>
      <c r="H169" s="10">
        <v>4</v>
      </c>
      <c r="I169" s="13">
        <v>1</v>
      </c>
      <c r="J169" s="13">
        <v>3</v>
      </c>
      <c r="K169" s="13">
        <v>2</v>
      </c>
      <c r="L169" s="14">
        <v>5</v>
      </c>
      <c r="M169" s="127">
        <f t="shared" si="4"/>
        <v>3</v>
      </c>
      <c r="N169" s="22">
        <f>('Outcome Ratings and Valuations'!$U$206/10)*H169</f>
        <v>59.172416108151211</v>
      </c>
      <c r="O169" s="23">
        <f>('Outcome Ratings and Valuations'!$U$206/10)*I169</f>
        <v>14.793104027037803</v>
      </c>
      <c r="P169" s="23">
        <f>('Outcome Ratings and Valuations'!$U$206/10)*J169</f>
        <v>44.379312081113412</v>
      </c>
      <c r="Q169" s="23">
        <f>('Outcome Ratings and Valuations'!$U$206/10)*K169</f>
        <v>29.586208054075605</v>
      </c>
      <c r="R169" s="24">
        <f>('Outcome Ratings and Valuations'!$U$206/10)*L169</f>
        <v>73.96552013518901</v>
      </c>
      <c r="S169" s="111">
        <f t="shared" si="5"/>
        <v>44.379312081113405</v>
      </c>
      <c r="T169" s="10"/>
      <c r="U169" s="27"/>
      <c r="V169" s="14"/>
      <c r="W169" s="10"/>
      <c r="X169" s="13"/>
      <c r="Y169" s="14"/>
      <c r="Z169" s="10"/>
      <c r="AA169" s="13"/>
      <c r="AB169" s="21"/>
    </row>
    <row r="170" spans="1:28" s="6" customFormat="1" ht="15" customHeight="1" x14ac:dyDescent="0.25">
      <c r="A170" s="13" t="s">
        <v>380</v>
      </c>
      <c r="B170" s="7">
        <v>13</v>
      </c>
      <c r="C170" s="7" t="s">
        <v>79</v>
      </c>
      <c r="D170" s="7" t="s">
        <v>138</v>
      </c>
      <c r="E170" s="7" t="s">
        <v>18</v>
      </c>
      <c r="F170" s="8" t="s">
        <v>128</v>
      </c>
      <c r="G170" s="12">
        <v>1</v>
      </c>
      <c r="H170" s="10">
        <v>1</v>
      </c>
      <c r="I170" s="13">
        <v>1</v>
      </c>
      <c r="J170" s="13">
        <v>1</v>
      </c>
      <c r="K170" s="13">
        <v>2</v>
      </c>
      <c r="L170" s="14">
        <v>3</v>
      </c>
      <c r="M170" s="127">
        <f t="shared" si="4"/>
        <v>1.6</v>
      </c>
      <c r="N170" s="22">
        <f>('Outcome Ratings and Valuations'!$U$206/10)*H170</f>
        <v>14.793104027037803</v>
      </c>
      <c r="O170" s="23">
        <f>('Outcome Ratings and Valuations'!$U$206/10)*I170</f>
        <v>14.793104027037803</v>
      </c>
      <c r="P170" s="23">
        <f>('Outcome Ratings and Valuations'!$U$206/10)*J170</f>
        <v>14.793104027037803</v>
      </c>
      <c r="Q170" s="23">
        <f>('Outcome Ratings and Valuations'!$U$206/10)*K170</f>
        <v>29.586208054075605</v>
      </c>
      <c r="R170" s="24">
        <f>('Outcome Ratings and Valuations'!$U$206/10)*L170</f>
        <v>44.379312081113412</v>
      </c>
      <c r="S170" s="111">
        <f t="shared" si="5"/>
        <v>23.668966443260487</v>
      </c>
      <c r="T170" s="10"/>
      <c r="U170" s="27"/>
      <c r="V170" s="14"/>
      <c r="W170" s="10"/>
      <c r="X170" s="13"/>
      <c r="Y170" s="14"/>
      <c r="Z170" s="10"/>
      <c r="AA170" s="13"/>
      <c r="AB170" s="21"/>
    </row>
    <row r="171" spans="1:28" s="6" customFormat="1" ht="15" customHeight="1" x14ac:dyDescent="0.25">
      <c r="A171" s="13" t="s">
        <v>381</v>
      </c>
      <c r="B171" s="7">
        <v>13</v>
      </c>
      <c r="C171" s="7" t="s">
        <v>79</v>
      </c>
      <c r="D171" s="7" t="s">
        <v>138</v>
      </c>
      <c r="E171" s="56" t="s">
        <v>17</v>
      </c>
      <c r="F171" s="8" t="s">
        <v>128</v>
      </c>
      <c r="G171" s="12">
        <v>10</v>
      </c>
      <c r="H171" s="10">
        <v>7</v>
      </c>
      <c r="I171" s="13">
        <v>6</v>
      </c>
      <c r="J171" s="13">
        <v>5</v>
      </c>
      <c r="K171" s="13">
        <v>7</v>
      </c>
      <c r="L171" s="14">
        <v>1</v>
      </c>
      <c r="M171" s="127">
        <f t="shared" si="4"/>
        <v>5.2</v>
      </c>
      <c r="N171" s="22">
        <f>('Outcome Ratings and Valuations'!$U$206/10)*H171</f>
        <v>103.55172818926462</v>
      </c>
      <c r="O171" s="23">
        <f>('Outcome Ratings and Valuations'!$U$206/10)*I171</f>
        <v>88.758624162226823</v>
      </c>
      <c r="P171" s="23">
        <f>('Outcome Ratings and Valuations'!$U$206/10)*J171</f>
        <v>73.96552013518901</v>
      </c>
      <c r="Q171" s="23">
        <f>('Outcome Ratings and Valuations'!$U$206/10)*K171</f>
        <v>103.55172818926462</v>
      </c>
      <c r="R171" s="24">
        <f>('Outcome Ratings and Valuations'!$U$206/10)*L171</f>
        <v>14.793104027037803</v>
      </c>
      <c r="S171" s="111">
        <f t="shared" si="5"/>
        <v>76.924140940596573</v>
      </c>
      <c r="T171" s="10"/>
      <c r="U171" s="27"/>
      <c r="V171" s="14"/>
      <c r="W171" s="10"/>
      <c r="X171" s="13"/>
      <c r="Y171" s="14"/>
      <c r="Z171" s="10"/>
      <c r="AA171" s="13"/>
      <c r="AB171" s="21"/>
    </row>
    <row r="172" spans="1:28" s="6" customFormat="1" ht="15" customHeight="1" x14ac:dyDescent="0.25">
      <c r="A172" s="13" t="s">
        <v>382</v>
      </c>
      <c r="B172" s="7">
        <v>13</v>
      </c>
      <c r="C172" s="7" t="s">
        <v>79</v>
      </c>
      <c r="D172" s="7" t="s">
        <v>138</v>
      </c>
      <c r="E172" s="56" t="s">
        <v>17</v>
      </c>
      <c r="F172" s="8" t="s">
        <v>128</v>
      </c>
      <c r="G172" s="12">
        <v>7</v>
      </c>
      <c r="H172" s="10">
        <v>6</v>
      </c>
      <c r="I172" s="13">
        <v>9</v>
      </c>
      <c r="J172" s="13">
        <v>10</v>
      </c>
      <c r="K172" s="13">
        <v>6</v>
      </c>
      <c r="L172" s="14">
        <v>5</v>
      </c>
      <c r="M172" s="127">
        <f t="shared" si="4"/>
        <v>7.2</v>
      </c>
      <c r="N172" s="22">
        <f>('Outcome Ratings and Valuations'!$U$206/10)*H172</f>
        <v>88.758624162226823</v>
      </c>
      <c r="O172" s="23">
        <f>('Outcome Ratings and Valuations'!$U$206/10)*I172</f>
        <v>133.13793624334022</v>
      </c>
      <c r="P172" s="23">
        <f>('Outcome Ratings and Valuations'!$U$206/10)*J172</f>
        <v>147.93104027037802</v>
      </c>
      <c r="Q172" s="23">
        <f>('Outcome Ratings and Valuations'!$U$206/10)*K172</f>
        <v>88.758624162226823</v>
      </c>
      <c r="R172" s="24">
        <f>('Outcome Ratings and Valuations'!$U$206/10)*L172</f>
        <v>73.96552013518901</v>
      </c>
      <c r="S172" s="111">
        <f t="shared" si="5"/>
        <v>106.51034899467217</v>
      </c>
      <c r="T172" s="10"/>
      <c r="U172" s="27"/>
      <c r="V172" s="14"/>
      <c r="W172" s="10"/>
      <c r="X172" s="13"/>
      <c r="Y172" s="14"/>
      <c r="Z172" s="10"/>
      <c r="AA172" s="13"/>
      <c r="AB172" s="21"/>
    </row>
    <row r="173" spans="1:28" s="6" customFormat="1" ht="15" customHeight="1" x14ac:dyDescent="0.25">
      <c r="A173" s="13" t="s">
        <v>383</v>
      </c>
      <c r="B173" s="7">
        <v>13</v>
      </c>
      <c r="C173" s="7" t="s">
        <v>79</v>
      </c>
      <c r="D173" s="7" t="s">
        <v>138</v>
      </c>
      <c r="E173" s="56" t="s">
        <v>17</v>
      </c>
      <c r="F173" s="8" t="s">
        <v>128</v>
      </c>
      <c r="G173" s="12">
        <v>10</v>
      </c>
      <c r="H173" s="10">
        <v>6</v>
      </c>
      <c r="I173" s="13">
        <v>7</v>
      </c>
      <c r="J173" s="13">
        <v>4</v>
      </c>
      <c r="K173" s="13">
        <v>3</v>
      </c>
      <c r="L173" s="14">
        <v>2</v>
      </c>
      <c r="M173" s="127">
        <f t="shared" si="4"/>
        <v>4.4000000000000004</v>
      </c>
      <c r="N173" s="22">
        <f>('Outcome Ratings and Valuations'!$U$206/10)*H173</f>
        <v>88.758624162226823</v>
      </c>
      <c r="O173" s="23">
        <f>('Outcome Ratings and Valuations'!$U$206/10)*I173</f>
        <v>103.55172818926462</v>
      </c>
      <c r="P173" s="23">
        <f>('Outcome Ratings and Valuations'!$U$206/10)*J173</f>
        <v>59.172416108151211</v>
      </c>
      <c r="Q173" s="23">
        <f>('Outcome Ratings and Valuations'!$U$206/10)*K173</f>
        <v>44.379312081113412</v>
      </c>
      <c r="R173" s="24">
        <f>('Outcome Ratings and Valuations'!$U$206/10)*L173</f>
        <v>29.586208054075605</v>
      </c>
      <c r="S173" s="111">
        <f t="shared" si="5"/>
        <v>65.089657718966336</v>
      </c>
      <c r="T173" s="10"/>
      <c r="U173" s="27"/>
      <c r="V173" s="14"/>
      <c r="W173" s="10"/>
      <c r="X173" s="13"/>
      <c r="Y173" s="14"/>
      <c r="Z173" s="10"/>
      <c r="AA173" s="13"/>
      <c r="AB173" s="21"/>
    </row>
    <row r="174" spans="1:28" s="6" customFormat="1" ht="15" customHeight="1" x14ac:dyDescent="0.25">
      <c r="A174" s="13" t="s">
        <v>384</v>
      </c>
      <c r="B174" s="7">
        <v>13</v>
      </c>
      <c r="C174" s="7" t="s">
        <v>79</v>
      </c>
      <c r="D174" s="7" t="s">
        <v>138</v>
      </c>
      <c r="E174" s="56" t="s">
        <v>17</v>
      </c>
      <c r="F174" s="8" t="s">
        <v>128</v>
      </c>
      <c r="G174" s="12">
        <v>3</v>
      </c>
      <c r="H174" s="10">
        <v>6</v>
      </c>
      <c r="I174" s="13">
        <v>1</v>
      </c>
      <c r="J174" s="13">
        <v>2</v>
      </c>
      <c r="K174" s="13">
        <v>7</v>
      </c>
      <c r="L174" s="14">
        <v>5</v>
      </c>
      <c r="M174" s="127">
        <f t="shared" si="4"/>
        <v>4.2</v>
      </c>
      <c r="N174" s="22">
        <f>('Outcome Ratings and Valuations'!$U$206/10)*H174</f>
        <v>88.758624162226823</v>
      </c>
      <c r="O174" s="23">
        <f>('Outcome Ratings and Valuations'!$U$206/10)*I174</f>
        <v>14.793104027037803</v>
      </c>
      <c r="P174" s="23">
        <f>('Outcome Ratings and Valuations'!$U$206/10)*J174</f>
        <v>29.586208054075605</v>
      </c>
      <c r="Q174" s="23">
        <f>('Outcome Ratings and Valuations'!$U$206/10)*K174</f>
        <v>103.55172818926462</v>
      </c>
      <c r="R174" s="24">
        <f>('Outcome Ratings and Valuations'!$U$206/10)*L174</f>
        <v>73.96552013518901</v>
      </c>
      <c r="S174" s="111">
        <f t="shared" si="5"/>
        <v>62.131036913558773</v>
      </c>
      <c r="T174" s="10"/>
      <c r="U174" s="27"/>
      <c r="V174" s="14"/>
      <c r="W174" s="10"/>
      <c r="X174" s="13"/>
      <c r="Y174" s="14"/>
      <c r="Z174" s="10"/>
      <c r="AA174" s="13"/>
      <c r="AB174" s="21"/>
    </row>
    <row r="175" spans="1:28" s="6" customFormat="1" ht="15" customHeight="1" x14ac:dyDescent="0.25">
      <c r="A175" s="13" t="s">
        <v>385</v>
      </c>
      <c r="B175" s="7">
        <v>13</v>
      </c>
      <c r="C175" s="7" t="s">
        <v>79</v>
      </c>
      <c r="D175" s="7" t="s">
        <v>138</v>
      </c>
      <c r="E175" s="7" t="s">
        <v>18</v>
      </c>
      <c r="F175" s="8" t="s">
        <v>128</v>
      </c>
      <c r="G175" s="12">
        <v>1</v>
      </c>
      <c r="H175" s="10">
        <v>1</v>
      </c>
      <c r="I175" s="13">
        <v>10</v>
      </c>
      <c r="J175" s="13">
        <v>5</v>
      </c>
      <c r="K175" s="13">
        <v>10</v>
      </c>
      <c r="L175" s="14">
        <v>1</v>
      </c>
      <c r="M175" s="127">
        <f t="shared" si="4"/>
        <v>5.4</v>
      </c>
      <c r="N175" s="22">
        <f>('Outcome Ratings and Valuations'!$U$206/10)*H175</f>
        <v>14.793104027037803</v>
      </c>
      <c r="O175" s="23">
        <f>('Outcome Ratings and Valuations'!$U$206/10)*I175</f>
        <v>147.93104027037802</v>
      </c>
      <c r="P175" s="23">
        <f>('Outcome Ratings and Valuations'!$U$206/10)*J175</f>
        <v>73.96552013518901</v>
      </c>
      <c r="Q175" s="23">
        <f>('Outcome Ratings and Valuations'!$U$206/10)*K175</f>
        <v>147.93104027037802</v>
      </c>
      <c r="R175" s="24">
        <f>('Outcome Ratings and Valuations'!$U$206/10)*L175</f>
        <v>14.793104027037803</v>
      </c>
      <c r="S175" s="111">
        <f t="shared" si="5"/>
        <v>79.882761746004135</v>
      </c>
      <c r="T175" s="10"/>
      <c r="U175" s="27"/>
      <c r="V175" s="14"/>
      <c r="W175" s="10"/>
      <c r="X175" s="13"/>
      <c r="Y175" s="14"/>
      <c r="Z175" s="10"/>
      <c r="AA175" s="13"/>
      <c r="AB175" s="21"/>
    </row>
    <row r="176" spans="1:28" s="6" customFormat="1" ht="15" customHeight="1" x14ac:dyDescent="0.25">
      <c r="A176" s="13" t="s">
        <v>386</v>
      </c>
      <c r="B176" s="7">
        <v>13</v>
      </c>
      <c r="C176" s="7" t="s">
        <v>79</v>
      </c>
      <c r="D176" s="7" t="s">
        <v>138</v>
      </c>
      <c r="E176" s="7" t="s">
        <v>18</v>
      </c>
      <c r="F176" s="8" t="s">
        <v>128</v>
      </c>
      <c r="G176" s="12">
        <v>7</v>
      </c>
      <c r="H176" s="10">
        <v>1</v>
      </c>
      <c r="I176" s="13">
        <v>1</v>
      </c>
      <c r="J176" s="13">
        <v>1</v>
      </c>
      <c r="K176" s="13">
        <v>5</v>
      </c>
      <c r="L176" s="14">
        <v>6</v>
      </c>
      <c r="M176" s="127">
        <f t="shared" si="4"/>
        <v>2.8</v>
      </c>
      <c r="N176" s="22">
        <f>('Outcome Ratings and Valuations'!$U$206/10)*H176</f>
        <v>14.793104027037803</v>
      </c>
      <c r="O176" s="23">
        <f>('Outcome Ratings and Valuations'!$U$206/10)*I176</f>
        <v>14.793104027037803</v>
      </c>
      <c r="P176" s="23">
        <f>('Outcome Ratings and Valuations'!$U$206/10)*J176</f>
        <v>14.793104027037803</v>
      </c>
      <c r="Q176" s="23">
        <f>('Outcome Ratings and Valuations'!$U$206/10)*K176</f>
        <v>73.96552013518901</v>
      </c>
      <c r="R176" s="24">
        <f>('Outcome Ratings and Valuations'!$U$206/10)*L176</f>
        <v>88.758624162226823</v>
      </c>
      <c r="S176" s="111">
        <f t="shared" si="5"/>
        <v>41.420691275705849</v>
      </c>
      <c r="T176" s="10"/>
      <c r="U176" s="27"/>
      <c r="V176" s="14"/>
      <c r="W176" s="10"/>
      <c r="X176" s="13"/>
      <c r="Y176" s="14"/>
      <c r="Z176" s="10"/>
      <c r="AA176" s="13"/>
      <c r="AB176" s="21"/>
    </row>
    <row r="177" spans="1:28" s="6" customFormat="1" ht="15" customHeight="1" x14ac:dyDescent="0.25">
      <c r="A177" s="13" t="s">
        <v>387</v>
      </c>
      <c r="B177" s="7">
        <v>13</v>
      </c>
      <c r="C177" s="7" t="s">
        <v>79</v>
      </c>
      <c r="D177" s="7" t="s">
        <v>138</v>
      </c>
      <c r="E177" s="7" t="s">
        <v>18</v>
      </c>
      <c r="F177" s="8" t="s">
        <v>128</v>
      </c>
      <c r="G177" s="12">
        <v>4</v>
      </c>
      <c r="H177" s="10">
        <v>1</v>
      </c>
      <c r="I177" s="13">
        <v>1</v>
      </c>
      <c r="J177" s="13">
        <v>1</v>
      </c>
      <c r="K177" s="13">
        <v>2</v>
      </c>
      <c r="L177" s="14">
        <v>5</v>
      </c>
      <c r="M177" s="127">
        <f t="shared" si="4"/>
        <v>2</v>
      </c>
      <c r="N177" s="22">
        <f>('Outcome Ratings and Valuations'!$U$206/10)*H177</f>
        <v>14.793104027037803</v>
      </c>
      <c r="O177" s="23">
        <f>('Outcome Ratings and Valuations'!$U$206/10)*I177</f>
        <v>14.793104027037803</v>
      </c>
      <c r="P177" s="23">
        <f>('Outcome Ratings and Valuations'!$U$206/10)*J177</f>
        <v>14.793104027037803</v>
      </c>
      <c r="Q177" s="23">
        <f>('Outcome Ratings and Valuations'!$U$206/10)*K177</f>
        <v>29.586208054075605</v>
      </c>
      <c r="R177" s="24">
        <f>('Outcome Ratings and Valuations'!$U$206/10)*L177</f>
        <v>73.96552013518901</v>
      </c>
      <c r="S177" s="111">
        <f t="shared" si="5"/>
        <v>29.586208054075609</v>
      </c>
      <c r="T177" s="10"/>
      <c r="U177" s="27"/>
      <c r="V177" s="14"/>
      <c r="W177" s="10"/>
      <c r="X177" s="13"/>
      <c r="Y177" s="14"/>
      <c r="Z177" s="10"/>
      <c r="AA177" s="13"/>
      <c r="AB177" s="21"/>
    </row>
    <row r="178" spans="1:28" s="6" customFormat="1" ht="15" customHeight="1" x14ac:dyDescent="0.25">
      <c r="A178" s="13" t="s">
        <v>388</v>
      </c>
      <c r="B178" s="7">
        <v>13</v>
      </c>
      <c r="C178" s="7" t="s">
        <v>79</v>
      </c>
      <c r="D178" s="7" t="s">
        <v>138</v>
      </c>
      <c r="E178" s="7" t="s">
        <v>18</v>
      </c>
      <c r="F178" s="8" t="s">
        <v>128</v>
      </c>
      <c r="G178" s="12">
        <v>9</v>
      </c>
      <c r="H178" s="10">
        <v>1</v>
      </c>
      <c r="I178" s="13">
        <v>1</v>
      </c>
      <c r="J178" s="13">
        <v>1</v>
      </c>
      <c r="K178" s="13">
        <v>2</v>
      </c>
      <c r="L178" s="14">
        <v>5</v>
      </c>
      <c r="M178" s="127">
        <f t="shared" si="4"/>
        <v>2</v>
      </c>
      <c r="N178" s="22">
        <f>('Outcome Ratings and Valuations'!$U$206/10)*H178</f>
        <v>14.793104027037803</v>
      </c>
      <c r="O178" s="23">
        <f>('Outcome Ratings and Valuations'!$U$206/10)*I178</f>
        <v>14.793104027037803</v>
      </c>
      <c r="P178" s="23">
        <f>('Outcome Ratings and Valuations'!$U$206/10)*J178</f>
        <v>14.793104027037803</v>
      </c>
      <c r="Q178" s="23">
        <f>('Outcome Ratings and Valuations'!$U$206/10)*K178</f>
        <v>29.586208054075605</v>
      </c>
      <c r="R178" s="24">
        <f>('Outcome Ratings and Valuations'!$U$206/10)*L178</f>
        <v>73.96552013518901</v>
      </c>
      <c r="S178" s="111">
        <f t="shared" si="5"/>
        <v>29.586208054075609</v>
      </c>
      <c r="T178" s="10"/>
      <c r="U178" s="27"/>
      <c r="V178" s="14"/>
      <c r="W178" s="10"/>
      <c r="X178" s="13"/>
      <c r="Y178" s="14"/>
      <c r="Z178" s="10"/>
      <c r="AA178" s="13"/>
      <c r="AB178" s="21"/>
    </row>
    <row r="179" spans="1:28" s="6" customFormat="1" ht="15" customHeight="1" x14ac:dyDescent="0.25">
      <c r="A179" s="13" t="s">
        <v>389</v>
      </c>
      <c r="B179" s="7">
        <v>13</v>
      </c>
      <c r="C179" s="7" t="s">
        <v>79</v>
      </c>
      <c r="D179" s="7" t="s">
        <v>138</v>
      </c>
      <c r="E179" s="56" t="s">
        <v>17</v>
      </c>
      <c r="F179" s="8" t="s">
        <v>128</v>
      </c>
      <c r="G179" s="12">
        <v>8</v>
      </c>
      <c r="H179" s="10">
        <v>10</v>
      </c>
      <c r="I179" s="13">
        <v>9</v>
      </c>
      <c r="J179" s="13">
        <v>1</v>
      </c>
      <c r="K179" s="13">
        <v>4</v>
      </c>
      <c r="L179" s="14">
        <v>3</v>
      </c>
      <c r="M179" s="127">
        <f t="shared" si="4"/>
        <v>5.4</v>
      </c>
      <c r="N179" s="22">
        <f>('Outcome Ratings and Valuations'!$U$206/10)*H179</f>
        <v>147.93104027037802</v>
      </c>
      <c r="O179" s="23">
        <f>('Outcome Ratings and Valuations'!$U$206/10)*I179</f>
        <v>133.13793624334022</v>
      </c>
      <c r="P179" s="23">
        <f>('Outcome Ratings and Valuations'!$U$206/10)*J179</f>
        <v>14.793104027037803</v>
      </c>
      <c r="Q179" s="23">
        <f>('Outcome Ratings and Valuations'!$U$206/10)*K179</f>
        <v>59.172416108151211</v>
      </c>
      <c r="R179" s="24">
        <f>('Outcome Ratings and Valuations'!$U$206/10)*L179</f>
        <v>44.379312081113412</v>
      </c>
      <c r="S179" s="111">
        <f t="shared" si="5"/>
        <v>79.882761746004135</v>
      </c>
      <c r="T179" s="10"/>
      <c r="U179" s="27"/>
      <c r="V179" s="14"/>
      <c r="W179" s="10"/>
      <c r="X179" s="13"/>
      <c r="Y179" s="14"/>
      <c r="Z179" s="10"/>
      <c r="AA179" s="13"/>
      <c r="AB179" s="21"/>
    </row>
    <row r="180" spans="1:28" s="6" customFormat="1" ht="15" customHeight="1" x14ac:dyDescent="0.25">
      <c r="A180" s="13" t="s">
        <v>390</v>
      </c>
      <c r="B180" s="7">
        <v>13</v>
      </c>
      <c r="C180" s="7" t="s">
        <v>79</v>
      </c>
      <c r="D180" s="7" t="s">
        <v>138</v>
      </c>
      <c r="E180" s="56" t="s">
        <v>17</v>
      </c>
      <c r="F180" s="8" t="s">
        <v>128</v>
      </c>
      <c r="G180" s="12">
        <v>3</v>
      </c>
      <c r="H180" s="10">
        <v>9</v>
      </c>
      <c r="I180" s="13">
        <v>1</v>
      </c>
      <c r="J180" s="13">
        <v>9</v>
      </c>
      <c r="K180" s="13">
        <v>1</v>
      </c>
      <c r="L180" s="14">
        <v>8</v>
      </c>
      <c r="M180" s="127">
        <f t="shared" si="4"/>
        <v>5.6</v>
      </c>
      <c r="N180" s="22">
        <f>('Outcome Ratings and Valuations'!$U$206/10)*H180</f>
        <v>133.13793624334022</v>
      </c>
      <c r="O180" s="23">
        <f>('Outcome Ratings and Valuations'!$U$206/10)*I180</f>
        <v>14.793104027037803</v>
      </c>
      <c r="P180" s="23">
        <f>('Outcome Ratings and Valuations'!$U$206/10)*J180</f>
        <v>133.13793624334022</v>
      </c>
      <c r="Q180" s="23">
        <f>('Outcome Ratings and Valuations'!$U$206/10)*K180</f>
        <v>14.793104027037803</v>
      </c>
      <c r="R180" s="24">
        <f>('Outcome Ratings and Valuations'!$U$206/10)*L180</f>
        <v>118.34483221630242</v>
      </c>
      <c r="S180" s="111">
        <f t="shared" si="5"/>
        <v>82.841382551411698</v>
      </c>
      <c r="T180" s="10"/>
      <c r="U180" s="27"/>
      <c r="V180" s="14"/>
      <c r="W180" s="10"/>
      <c r="X180" s="13"/>
      <c r="Y180" s="14"/>
      <c r="Z180" s="10"/>
      <c r="AA180" s="13"/>
      <c r="AB180" s="21"/>
    </row>
    <row r="181" spans="1:28" s="6" customFormat="1" ht="15" customHeight="1" x14ac:dyDescent="0.25">
      <c r="A181" s="13" t="s">
        <v>391</v>
      </c>
      <c r="B181" s="7">
        <v>16</v>
      </c>
      <c r="C181" s="7" t="s">
        <v>79</v>
      </c>
      <c r="D181" s="7" t="s">
        <v>138</v>
      </c>
      <c r="E181" s="56" t="s">
        <v>17</v>
      </c>
      <c r="F181" s="8" t="s">
        <v>128</v>
      </c>
      <c r="G181" s="12">
        <v>3</v>
      </c>
      <c r="H181" s="10">
        <v>1</v>
      </c>
      <c r="I181" s="13">
        <v>2</v>
      </c>
      <c r="J181" s="13">
        <v>3</v>
      </c>
      <c r="K181" s="13">
        <v>4</v>
      </c>
      <c r="L181" s="14">
        <v>5</v>
      </c>
      <c r="M181" s="127">
        <f t="shared" si="4"/>
        <v>3</v>
      </c>
      <c r="N181" s="22">
        <f>('Outcome Ratings and Valuations'!$U$206/10)*H181</f>
        <v>14.793104027037803</v>
      </c>
      <c r="O181" s="23">
        <f>('Outcome Ratings and Valuations'!$U$206/10)*I181</f>
        <v>29.586208054075605</v>
      </c>
      <c r="P181" s="23">
        <f>('Outcome Ratings and Valuations'!$U$206/10)*J181</f>
        <v>44.379312081113412</v>
      </c>
      <c r="Q181" s="23">
        <f>('Outcome Ratings and Valuations'!$U$206/10)*K181</f>
        <v>59.172416108151211</v>
      </c>
      <c r="R181" s="24">
        <f>('Outcome Ratings and Valuations'!$U$206/10)*L181</f>
        <v>73.96552013518901</v>
      </c>
      <c r="S181" s="111">
        <f t="shared" si="5"/>
        <v>44.379312081113412</v>
      </c>
      <c r="T181" s="10"/>
      <c r="U181" s="27"/>
      <c r="V181" s="14"/>
      <c r="W181" s="10"/>
      <c r="X181" s="13"/>
      <c r="Y181" s="14"/>
      <c r="Z181" s="10"/>
      <c r="AA181" s="13"/>
      <c r="AB181" s="21"/>
    </row>
    <row r="182" spans="1:28" s="6" customFormat="1" ht="15" customHeight="1" x14ac:dyDescent="0.25">
      <c r="A182" s="13" t="s">
        <v>392</v>
      </c>
      <c r="B182" s="7">
        <v>15</v>
      </c>
      <c r="C182" s="7" t="s">
        <v>79</v>
      </c>
      <c r="D182" s="7" t="s">
        <v>138</v>
      </c>
      <c r="E182" s="7" t="s">
        <v>18</v>
      </c>
      <c r="F182" s="8" t="s">
        <v>128</v>
      </c>
      <c r="G182" s="12">
        <v>7</v>
      </c>
      <c r="H182" s="10">
        <v>1</v>
      </c>
      <c r="I182" s="13">
        <v>2</v>
      </c>
      <c r="J182" s="13">
        <v>3</v>
      </c>
      <c r="K182" s="13">
        <v>4</v>
      </c>
      <c r="L182" s="14">
        <v>10</v>
      </c>
      <c r="M182" s="127">
        <f t="shared" si="4"/>
        <v>4</v>
      </c>
      <c r="N182" s="22">
        <f>('Outcome Ratings and Valuations'!$U$206/10)*H182</f>
        <v>14.793104027037803</v>
      </c>
      <c r="O182" s="23">
        <f>('Outcome Ratings and Valuations'!$U$206/10)*I182</f>
        <v>29.586208054075605</v>
      </c>
      <c r="P182" s="23">
        <f>('Outcome Ratings and Valuations'!$U$206/10)*J182</f>
        <v>44.379312081113412</v>
      </c>
      <c r="Q182" s="23">
        <f>('Outcome Ratings and Valuations'!$U$206/10)*K182</f>
        <v>59.172416108151211</v>
      </c>
      <c r="R182" s="24">
        <f>('Outcome Ratings and Valuations'!$U$206/10)*L182</f>
        <v>147.93104027037802</v>
      </c>
      <c r="S182" s="111">
        <f t="shared" si="5"/>
        <v>59.172416108151218</v>
      </c>
      <c r="T182" s="10" t="s">
        <v>122</v>
      </c>
      <c r="U182" s="27"/>
      <c r="V182" s="14"/>
      <c r="W182" s="10"/>
      <c r="X182" s="13"/>
      <c r="Y182" s="14"/>
      <c r="Z182" s="10"/>
      <c r="AA182" s="13"/>
      <c r="AB182" s="21"/>
    </row>
    <row r="183" spans="1:28" s="6" customFormat="1" ht="15" customHeight="1" x14ac:dyDescent="0.25">
      <c r="A183" s="13" t="s">
        <v>393</v>
      </c>
      <c r="B183" s="7">
        <v>15</v>
      </c>
      <c r="C183" s="7" t="s">
        <v>79</v>
      </c>
      <c r="D183" s="7" t="s">
        <v>138</v>
      </c>
      <c r="E183" s="56" t="s">
        <v>17</v>
      </c>
      <c r="F183" s="8" t="s">
        <v>128</v>
      </c>
      <c r="G183" s="12">
        <v>2</v>
      </c>
      <c r="H183" s="10">
        <v>2</v>
      </c>
      <c r="I183" s="13">
        <v>5</v>
      </c>
      <c r="J183" s="13">
        <v>7</v>
      </c>
      <c r="K183" s="13">
        <v>8</v>
      </c>
      <c r="L183" s="14">
        <v>7</v>
      </c>
      <c r="M183" s="127">
        <f t="shared" si="4"/>
        <v>5.8</v>
      </c>
      <c r="N183" s="22">
        <f>('Outcome Ratings and Valuations'!$U$206/10)*H183</f>
        <v>29.586208054075605</v>
      </c>
      <c r="O183" s="23">
        <f>('Outcome Ratings and Valuations'!$U$206/10)*I183</f>
        <v>73.96552013518901</v>
      </c>
      <c r="P183" s="23">
        <f>('Outcome Ratings and Valuations'!$U$206/10)*J183</f>
        <v>103.55172818926462</v>
      </c>
      <c r="Q183" s="23">
        <f>('Outcome Ratings and Valuations'!$U$206/10)*K183</f>
        <v>118.34483221630242</v>
      </c>
      <c r="R183" s="24">
        <f>('Outcome Ratings and Valuations'!$U$206/10)*L183</f>
        <v>103.55172818926462</v>
      </c>
      <c r="S183" s="111">
        <f t="shared" si="5"/>
        <v>85.800003356819246</v>
      </c>
      <c r="T183" s="10" t="s">
        <v>123</v>
      </c>
      <c r="U183" s="27">
        <v>9</v>
      </c>
      <c r="V183" s="25">
        <f>('Outcome Ratings and Valuations'!$U$206/10)*U183</f>
        <v>133.13793624334022</v>
      </c>
      <c r="W183" s="10" t="s">
        <v>124</v>
      </c>
      <c r="X183" s="13">
        <v>10</v>
      </c>
      <c r="Y183" s="25">
        <f>('Outcome Ratings and Valuations'!$U$206/10)*X183</f>
        <v>147.93104027037802</v>
      </c>
      <c r="Z183" s="10" t="s">
        <v>125</v>
      </c>
      <c r="AA183" s="13">
        <v>9</v>
      </c>
      <c r="AB183" s="26">
        <f>('Outcome Ratings and Valuations'!$U$206/10)*AA183</f>
        <v>133.13793624334022</v>
      </c>
    </row>
    <row r="184" spans="1:28" s="6" customFormat="1" ht="15" customHeight="1" x14ac:dyDescent="0.25">
      <c r="A184" s="13" t="s">
        <v>394</v>
      </c>
      <c r="B184" s="7">
        <v>15</v>
      </c>
      <c r="C184" s="7" t="s">
        <v>79</v>
      </c>
      <c r="D184" s="7" t="s">
        <v>138</v>
      </c>
      <c r="E184" s="56" t="s">
        <v>17</v>
      </c>
      <c r="F184" s="8" t="s">
        <v>128</v>
      </c>
      <c r="G184" s="12">
        <v>2</v>
      </c>
      <c r="H184" s="10">
        <v>7</v>
      </c>
      <c r="I184" s="13">
        <v>6</v>
      </c>
      <c r="J184" s="13">
        <v>5</v>
      </c>
      <c r="K184" s="13">
        <v>10</v>
      </c>
      <c r="L184" s="14">
        <v>9</v>
      </c>
      <c r="M184" s="127">
        <f t="shared" si="4"/>
        <v>7.4</v>
      </c>
      <c r="N184" s="22">
        <f>('Outcome Ratings and Valuations'!$U$206/10)*H184</f>
        <v>103.55172818926462</v>
      </c>
      <c r="O184" s="23">
        <f>('Outcome Ratings and Valuations'!$U$206/10)*I184</f>
        <v>88.758624162226823</v>
      </c>
      <c r="P184" s="23">
        <f>('Outcome Ratings and Valuations'!$U$206/10)*J184</f>
        <v>73.96552013518901</v>
      </c>
      <c r="Q184" s="23">
        <f>('Outcome Ratings and Valuations'!$U$206/10)*K184</f>
        <v>147.93104027037802</v>
      </c>
      <c r="R184" s="24">
        <f>('Outcome Ratings and Valuations'!$U$206/10)*L184</f>
        <v>133.13793624334022</v>
      </c>
      <c r="S184" s="111">
        <f t="shared" si="5"/>
        <v>109.46896980007973</v>
      </c>
      <c r="T184" s="10"/>
      <c r="U184" s="27"/>
      <c r="V184" s="14"/>
      <c r="W184" s="10"/>
      <c r="X184" s="13"/>
      <c r="Y184" s="14"/>
      <c r="Z184" s="10"/>
      <c r="AA184" s="13"/>
      <c r="AB184" s="21"/>
    </row>
    <row r="185" spans="1:28" s="6" customFormat="1" ht="15" customHeight="1" x14ac:dyDescent="0.25">
      <c r="A185" s="13" t="s">
        <v>395</v>
      </c>
      <c r="B185" s="7">
        <v>15</v>
      </c>
      <c r="C185" s="7" t="s">
        <v>79</v>
      </c>
      <c r="D185" s="7" t="s">
        <v>138</v>
      </c>
      <c r="E185" s="7" t="s">
        <v>18</v>
      </c>
      <c r="F185" s="8" t="s">
        <v>128</v>
      </c>
      <c r="G185" s="12">
        <v>3</v>
      </c>
      <c r="H185" s="10">
        <v>1</v>
      </c>
      <c r="I185" s="13">
        <v>1</v>
      </c>
      <c r="J185" s="13">
        <v>1</v>
      </c>
      <c r="K185" s="13">
        <v>5</v>
      </c>
      <c r="L185" s="14">
        <v>2</v>
      </c>
      <c r="M185" s="127">
        <f t="shared" si="4"/>
        <v>2</v>
      </c>
      <c r="N185" s="22">
        <f>('Outcome Ratings and Valuations'!$U$206/10)*H185</f>
        <v>14.793104027037803</v>
      </c>
      <c r="O185" s="23">
        <f>('Outcome Ratings and Valuations'!$U$206/10)*I185</f>
        <v>14.793104027037803</v>
      </c>
      <c r="P185" s="23">
        <f>('Outcome Ratings and Valuations'!$U$206/10)*J185</f>
        <v>14.793104027037803</v>
      </c>
      <c r="Q185" s="23">
        <f>('Outcome Ratings and Valuations'!$U$206/10)*K185</f>
        <v>73.96552013518901</v>
      </c>
      <c r="R185" s="24">
        <f>('Outcome Ratings and Valuations'!$U$206/10)*L185</f>
        <v>29.586208054075605</v>
      </c>
      <c r="S185" s="111">
        <f t="shared" si="5"/>
        <v>29.586208054075605</v>
      </c>
      <c r="T185" s="10"/>
      <c r="U185" s="27"/>
      <c r="V185" s="14"/>
      <c r="W185" s="10"/>
      <c r="X185" s="13"/>
      <c r="Y185" s="14"/>
      <c r="Z185" s="10"/>
      <c r="AA185" s="13"/>
      <c r="AB185" s="21"/>
    </row>
    <row r="186" spans="1:28" s="6" customFormat="1" ht="15" customHeight="1" x14ac:dyDescent="0.25">
      <c r="A186" s="13" t="s">
        <v>396</v>
      </c>
      <c r="B186" s="7">
        <v>15</v>
      </c>
      <c r="C186" s="7" t="s">
        <v>79</v>
      </c>
      <c r="D186" s="7" t="s">
        <v>138</v>
      </c>
      <c r="E186" s="56" t="s">
        <v>17</v>
      </c>
      <c r="F186" s="8" t="s">
        <v>128</v>
      </c>
      <c r="G186" s="12">
        <v>7</v>
      </c>
      <c r="H186" s="10">
        <v>2</v>
      </c>
      <c r="I186" s="13">
        <v>4</v>
      </c>
      <c r="J186" s="13">
        <v>5</v>
      </c>
      <c r="K186" s="13">
        <v>8</v>
      </c>
      <c r="L186" s="14">
        <v>10</v>
      </c>
      <c r="M186" s="127">
        <f t="shared" si="4"/>
        <v>5.8</v>
      </c>
      <c r="N186" s="22">
        <f>('Outcome Ratings and Valuations'!$U$206/10)*H186</f>
        <v>29.586208054075605</v>
      </c>
      <c r="O186" s="23">
        <f>('Outcome Ratings and Valuations'!$U$206/10)*I186</f>
        <v>59.172416108151211</v>
      </c>
      <c r="P186" s="23">
        <f>('Outcome Ratings and Valuations'!$U$206/10)*J186</f>
        <v>73.96552013518901</v>
      </c>
      <c r="Q186" s="23">
        <f>('Outcome Ratings and Valuations'!$U$206/10)*K186</f>
        <v>118.34483221630242</v>
      </c>
      <c r="R186" s="24">
        <f>('Outcome Ratings and Valuations'!$U$206/10)*L186</f>
        <v>147.93104027037802</v>
      </c>
      <c r="S186" s="111">
        <f t="shared" si="5"/>
        <v>85.800003356819246</v>
      </c>
      <c r="T186" s="10"/>
      <c r="U186" s="27"/>
      <c r="V186" s="14"/>
      <c r="W186" s="10"/>
      <c r="X186" s="13"/>
      <c r="Y186" s="14"/>
      <c r="Z186" s="10"/>
      <c r="AA186" s="13"/>
      <c r="AB186" s="21"/>
    </row>
    <row r="187" spans="1:28" s="6" customFormat="1" ht="15" customHeight="1" x14ac:dyDescent="0.25">
      <c r="A187" s="13" t="s">
        <v>397</v>
      </c>
      <c r="B187" s="7">
        <v>15</v>
      </c>
      <c r="C187" s="7" t="s">
        <v>79</v>
      </c>
      <c r="D187" s="7" t="s">
        <v>138</v>
      </c>
      <c r="E187" s="56" t="s">
        <v>17</v>
      </c>
      <c r="F187" s="8" t="s">
        <v>128</v>
      </c>
      <c r="G187" s="12">
        <v>2</v>
      </c>
      <c r="H187" s="10">
        <v>2</v>
      </c>
      <c r="I187" s="13">
        <v>6</v>
      </c>
      <c r="J187" s="13">
        <v>4</v>
      </c>
      <c r="K187" s="13">
        <v>10</v>
      </c>
      <c r="L187" s="14">
        <v>8</v>
      </c>
      <c r="M187" s="127">
        <f t="shared" si="4"/>
        <v>6</v>
      </c>
      <c r="N187" s="22">
        <f>('Outcome Ratings and Valuations'!$U$206/10)*H187</f>
        <v>29.586208054075605</v>
      </c>
      <c r="O187" s="23">
        <f>('Outcome Ratings and Valuations'!$U$206/10)*I187</f>
        <v>88.758624162226823</v>
      </c>
      <c r="P187" s="23">
        <f>('Outcome Ratings and Valuations'!$U$206/10)*J187</f>
        <v>59.172416108151211</v>
      </c>
      <c r="Q187" s="23">
        <f>('Outcome Ratings and Valuations'!$U$206/10)*K187</f>
        <v>147.93104027037802</v>
      </c>
      <c r="R187" s="24">
        <f>('Outcome Ratings and Valuations'!$U$206/10)*L187</f>
        <v>118.34483221630242</v>
      </c>
      <c r="S187" s="111">
        <f t="shared" si="5"/>
        <v>88.758624162226809</v>
      </c>
      <c r="T187" s="10"/>
      <c r="U187" s="27"/>
      <c r="V187" s="14"/>
      <c r="W187" s="10"/>
      <c r="X187" s="13"/>
      <c r="Y187" s="14"/>
      <c r="Z187" s="10"/>
      <c r="AA187" s="13"/>
      <c r="AB187" s="21"/>
    </row>
    <row r="188" spans="1:28" s="6" customFormat="1" ht="15" customHeight="1" x14ac:dyDescent="0.25">
      <c r="A188" s="13" t="s">
        <v>398</v>
      </c>
      <c r="B188" s="7">
        <v>15</v>
      </c>
      <c r="C188" s="7" t="s">
        <v>79</v>
      </c>
      <c r="D188" s="7" t="s">
        <v>138</v>
      </c>
      <c r="E188" s="56" t="s">
        <v>17</v>
      </c>
      <c r="F188" s="8" t="s">
        <v>128</v>
      </c>
      <c r="G188" s="12">
        <v>9</v>
      </c>
      <c r="H188" s="10">
        <v>2</v>
      </c>
      <c r="I188" s="13">
        <v>7</v>
      </c>
      <c r="J188" s="13">
        <v>6</v>
      </c>
      <c r="K188" s="13">
        <v>8</v>
      </c>
      <c r="L188" s="14">
        <v>10</v>
      </c>
      <c r="M188" s="127">
        <f t="shared" si="4"/>
        <v>6.6</v>
      </c>
      <c r="N188" s="22">
        <f>('Outcome Ratings and Valuations'!$U$206/10)*H188</f>
        <v>29.586208054075605</v>
      </c>
      <c r="O188" s="23">
        <f>('Outcome Ratings and Valuations'!$U$206/10)*I188</f>
        <v>103.55172818926462</v>
      </c>
      <c r="P188" s="23">
        <f>('Outcome Ratings and Valuations'!$U$206/10)*J188</f>
        <v>88.758624162226823</v>
      </c>
      <c r="Q188" s="23">
        <f>('Outcome Ratings and Valuations'!$U$206/10)*K188</f>
        <v>118.34483221630242</v>
      </c>
      <c r="R188" s="24">
        <f>('Outcome Ratings and Valuations'!$U$206/10)*L188</f>
        <v>147.93104027037802</v>
      </c>
      <c r="S188" s="111">
        <f t="shared" si="5"/>
        <v>97.634486578449497</v>
      </c>
      <c r="T188" s="10"/>
      <c r="U188" s="27"/>
      <c r="V188" s="14"/>
      <c r="W188" s="10"/>
      <c r="X188" s="13"/>
      <c r="Y188" s="14"/>
      <c r="Z188" s="10"/>
      <c r="AA188" s="13"/>
      <c r="AB188" s="21"/>
    </row>
    <row r="189" spans="1:28" s="6" customFormat="1" ht="15" customHeight="1" x14ac:dyDescent="0.25">
      <c r="A189" s="13" t="s">
        <v>399</v>
      </c>
      <c r="B189" s="7">
        <v>16</v>
      </c>
      <c r="C189" s="7" t="s">
        <v>79</v>
      </c>
      <c r="D189" s="7" t="s">
        <v>138</v>
      </c>
      <c r="E189" s="56" t="s">
        <v>17</v>
      </c>
      <c r="F189" s="8" t="s">
        <v>128</v>
      </c>
      <c r="G189" s="12">
        <v>5</v>
      </c>
      <c r="H189" s="10">
        <v>1</v>
      </c>
      <c r="I189" s="13">
        <v>1</v>
      </c>
      <c r="J189" s="13">
        <v>1</v>
      </c>
      <c r="K189" s="13">
        <v>10</v>
      </c>
      <c r="L189" s="14">
        <v>5</v>
      </c>
      <c r="M189" s="127">
        <f t="shared" si="4"/>
        <v>3.6</v>
      </c>
      <c r="N189" s="22">
        <f>('Outcome Ratings and Valuations'!$U$206/10)*H189</f>
        <v>14.793104027037803</v>
      </c>
      <c r="O189" s="23">
        <f>('Outcome Ratings and Valuations'!$U$206/10)*I189</f>
        <v>14.793104027037803</v>
      </c>
      <c r="P189" s="23">
        <f>('Outcome Ratings and Valuations'!$U$206/10)*J189</f>
        <v>14.793104027037803</v>
      </c>
      <c r="Q189" s="23">
        <f>('Outcome Ratings and Valuations'!$U$206/10)*K189</f>
        <v>147.93104027037802</v>
      </c>
      <c r="R189" s="24">
        <f>('Outcome Ratings and Valuations'!$U$206/10)*L189</f>
        <v>73.96552013518901</v>
      </c>
      <c r="S189" s="111">
        <f t="shared" si="5"/>
        <v>53.255174497336085</v>
      </c>
      <c r="T189" s="10"/>
      <c r="U189" s="27"/>
      <c r="V189" s="14"/>
      <c r="W189" s="10"/>
      <c r="X189" s="13"/>
      <c r="Y189" s="14"/>
      <c r="Z189" s="10"/>
      <c r="AA189" s="13"/>
      <c r="AB189" s="21"/>
    </row>
    <row r="190" spans="1:28" s="6" customFormat="1" ht="15" customHeight="1" x14ac:dyDescent="0.25">
      <c r="A190" s="13" t="s">
        <v>400</v>
      </c>
      <c r="B190" s="7">
        <v>15</v>
      </c>
      <c r="C190" s="7" t="s">
        <v>79</v>
      </c>
      <c r="D190" s="7" t="s">
        <v>138</v>
      </c>
      <c r="E190" s="7" t="s">
        <v>18</v>
      </c>
      <c r="F190" s="8" t="s">
        <v>128</v>
      </c>
      <c r="G190" s="12">
        <v>4</v>
      </c>
      <c r="H190" s="10">
        <v>5</v>
      </c>
      <c r="I190" s="13">
        <v>5</v>
      </c>
      <c r="J190" s="13">
        <v>9</v>
      </c>
      <c r="K190" s="13">
        <v>9</v>
      </c>
      <c r="L190" s="14">
        <v>10</v>
      </c>
      <c r="M190" s="127">
        <f t="shared" si="4"/>
        <v>7.6</v>
      </c>
      <c r="N190" s="22">
        <f>('Outcome Ratings and Valuations'!$U$206/10)*H190</f>
        <v>73.96552013518901</v>
      </c>
      <c r="O190" s="23">
        <f>('Outcome Ratings and Valuations'!$U$206/10)*I190</f>
        <v>73.96552013518901</v>
      </c>
      <c r="P190" s="23">
        <f>('Outcome Ratings and Valuations'!$U$206/10)*J190</f>
        <v>133.13793624334022</v>
      </c>
      <c r="Q190" s="23">
        <f>('Outcome Ratings and Valuations'!$U$206/10)*K190</f>
        <v>133.13793624334022</v>
      </c>
      <c r="R190" s="24">
        <f>('Outcome Ratings and Valuations'!$U$206/10)*L190</f>
        <v>147.93104027037802</v>
      </c>
      <c r="S190" s="111">
        <f t="shared" si="5"/>
        <v>112.42759060548728</v>
      </c>
      <c r="T190" s="10"/>
      <c r="U190" s="27"/>
      <c r="V190" s="14"/>
      <c r="W190" s="10"/>
      <c r="X190" s="13"/>
      <c r="Y190" s="14"/>
      <c r="Z190" s="10"/>
      <c r="AA190" s="13"/>
      <c r="AB190" s="21"/>
    </row>
    <row r="191" spans="1:28" s="6" customFormat="1" ht="15" customHeight="1" x14ac:dyDescent="0.25">
      <c r="A191" s="13" t="s">
        <v>401</v>
      </c>
      <c r="B191" s="7">
        <v>14</v>
      </c>
      <c r="C191" s="7" t="s">
        <v>79</v>
      </c>
      <c r="D191" s="7" t="s">
        <v>138</v>
      </c>
      <c r="E191" s="56" t="s">
        <v>17</v>
      </c>
      <c r="F191" s="8" t="s">
        <v>128</v>
      </c>
      <c r="G191" s="12">
        <v>5</v>
      </c>
      <c r="H191" s="10">
        <v>2</v>
      </c>
      <c r="I191" s="13">
        <v>3</v>
      </c>
      <c r="J191" s="13">
        <v>3</v>
      </c>
      <c r="K191" s="13">
        <v>5</v>
      </c>
      <c r="L191" s="14">
        <v>4</v>
      </c>
      <c r="M191" s="127">
        <f t="shared" si="4"/>
        <v>3.4</v>
      </c>
      <c r="N191" s="22">
        <f>('Outcome Ratings and Valuations'!$U$206/10)*H191</f>
        <v>29.586208054075605</v>
      </c>
      <c r="O191" s="23">
        <f>('Outcome Ratings and Valuations'!$U$206/10)*I191</f>
        <v>44.379312081113412</v>
      </c>
      <c r="P191" s="23">
        <f>('Outcome Ratings and Valuations'!$U$206/10)*J191</f>
        <v>44.379312081113412</v>
      </c>
      <c r="Q191" s="23">
        <f>('Outcome Ratings and Valuations'!$U$206/10)*K191</f>
        <v>73.96552013518901</v>
      </c>
      <c r="R191" s="24">
        <f>('Outcome Ratings and Valuations'!$U$206/10)*L191</f>
        <v>59.172416108151211</v>
      </c>
      <c r="S191" s="111">
        <f t="shared" si="5"/>
        <v>50.296553691928537</v>
      </c>
      <c r="T191" s="10"/>
      <c r="U191" s="27"/>
      <c r="V191" s="14"/>
      <c r="W191" s="10"/>
      <c r="X191" s="13"/>
      <c r="Y191" s="14"/>
      <c r="Z191" s="10"/>
      <c r="AA191" s="13"/>
      <c r="AB191" s="21"/>
    </row>
    <row r="192" spans="1:28" s="6" customFormat="1" ht="15" customHeight="1" x14ac:dyDescent="0.25">
      <c r="A192" s="13" t="s">
        <v>402</v>
      </c>
      <c r="B192" s="7">
        <v>15</v>
      </c>
      <c r="C192" s="7" t="s">
        <v>79</v>
      </c>
      <c r="D192" s="7" t="s">
        <v>138</v>
      </c>
      <c r="E192" s="7" t="s">
        <v>18</v>
      </c>
      <c r="F192" s="8" t="s">
        <v>128</v>
      </c>
      <c r="G192" s="12">
        <v>3</v>
      </c>
      <c r="H192" s="10">
        <v>3</v>
      </c>
      <c r="I192" s="13">
        <v>4</v>
      </c>
      <c r="J192" s="13">
        <v>6</v>
      </c>
      <c r="K192" s="13">
        <v>6</v>
      </c>
      <c r="L192" s="14">
        <v>5</v>
      </c>
      <c r="M192" s="127">
        <f t="shared" si="4"/>
        <v>4.8</v>
      </c>
      <c r="N192" s="22">
        <f>('Outcome Ratings and Valuations'!$U$206/10)*H192</f>
        <v>44.379312081113412</v>
      </c>
      <c r="O192" s="23">
        <f>('Outcome Ratings and Valuations'!$U$206/10)*I192</f>
        <v>59.172416108151211</v>
      </c>
      <c r="P192" s="23">
        <f>('Outcome Ratings and Valuations'!$U$206/10)*J192</f>
        <v>88.758624162226823</v>
      </c>
      <c r="Q192" s="23">
        <f>('Outcome Ratings and Valuations'!$U$206/10)*K192</f>
        <v>88.758624162226823</v>
      </c>
      <c r="R192" s="24">
        <f>('Outcome Ratings and Valuations'!$U$206/10)*L192</f>
        <v>73.96552013518901</v>
      </c>
      <c r="S192" s="111">
        <f t="shared" si="5"/>
        <v>71.006899329781461</v>
      </c>
      <c r="T192" s="10"/>
      <c r="U192" s="27"/>
      <c r="V192" s="14"/>
      <c r="W192" s="10"/>
      <c r="X192" s="13"/>
      <c r="Y192" s="14"/>
      <c r="Z192" s="10"/>
      <c r="AA192" s="13"/>
      <c r="AB192" s="21"/>
    </row>
    <row r="193" spans="1:28" s="6" customFormat="1" ht="15" customHeight="1" x14ac:dyDescent="0.25">
      <c r="A193" s="13" t="s">
        <v>403</v>
      </c>
      <c r="B193" s="7">
        <v>15</v>
      </c>
      <c r="C193" s="7" t="s">
        <v>79</v>
      </c>
      <c r="D193" s="7" t="s">
        <v>138</v>
      </c>
      <c r="E193" s="7" t="s">
        <v>18</v>
      </c>
      <c r="F193" s="8" t="s">
        <v>128</v>
      </c>
      <c r="G193" s="12">
        <v>9</v>
      </c>
      <c r="H193" s="10">
        <v>6</v>
      </c>
      <c r="I193" s="13">
        <v>7</v>
      </c>
      <c r="J193" s="13">
        <v>8</v>
      </c>
      <c r="K193" s="13">
        <v>10</v>
      </c>
      <c r="L193" s="14">
        <v>9</v>
      </c>
      <c r="M193" s="127">
        <f t="shared" si="4"/>
        <v>8</v>
      </c>
      <c r="N193" s="22">
        <f>('Outcome Ratings and Valuations'!$U$206/10)*H193</f>
        <v>88.758624162226823</v>
      </c>
      <c r="O193" s="23">
        <f>('Outcome Ratings and Valuations'!$U$206/10)*I193</f>
        <v>103.55172818926462</v>
      </c>
      <c r="P193" s="23">
        <f>('Outcome Ratings and Valuations'!$U$206/10)*J193</f>
        <v>118.34483221630242</v>
      </c>
      <c r="Q193" s="23">
        <f>('Outcome Ratings and Valuations'!$U$206/10)*K193</f>
        <v>147.93104027037802</v>
      </c>
      <c r="R193" s="24">
        <f>('Outcome Ratings and Valuations'!$U$206/10)*L193</f>
        <v>133.13793624334022</v>
      </c>
      <c r="S193" s="111">
        <f t="shared" si="5"/>
        <v>118.34483221630244</v>
      </c>
      <c r="T193" s="10"/>
      <c r="U193" s="27"/>
      <c r="V193" s="14"/>
      <c r="W193" s="10"/>
      <c r="X193" s="13"/>
      <c r="Y193" s="14"/>
      <c r="Z193" s="10"/>
      <c r="AA193" s="13"/>
      <c r="AB193" s="21"/>
    </row>
    <row r="194" spans="1:28" s="6" customFormat="1" ht="15" customHeight="1" x14ac:dyDescent="0.25">
      <c r="A194" s="13" t="s">
        <v>404</v>
      </c>
      <c r="B194" s="7">
        <v>15</v>
      </c>
      <c r="C194" s="7" t="s">
        <v>79</v>
      </c>
      <c r="D194" s="7" t="s">
        <v>138</v>
      </c>
      <c r="E194" s="56" t="s">
        <v>17</v>
      </c>
      <c r="F194" s="8" t="s">
        <v>128</v>
      </c>
      <c r="G194" s="12">
        <v>8</v>
      </c>
      <c r="H194" s="10">
        <v>6</v>
      </c>
      <c r="I194" s="13">
        <v>3</v>
      </c>
      <c r="J194" s="13">
        <v>7</v>
      </c>
      <c r="K194" s="13">
        <v>5</v>
      </c>
      <c r="L194" s="14">
        <v>3</v>
      </c>
      <c r="M194" s="127">
        <f t="shared" si="4"/>
        <v>4.8</v>
      </c>
      <c r="N194" s="22">
        <f>('Outcome Ratings and Valuations'!$U$206/10)*H194</f>
        <v>88.758624162226823</v>
      </c>
      <c r="O194" s="23">
        <f>('Outcome Ratings and Valuations'!$U$206/10)*I194</f>
        <v>44.379312081113412</v>
      </c>
      <c r="P194" s="23">
        <f>('Outcome Ratings and Valuations'!$U$206/10)*J194</f>
        <v>103.55172818926462</v>
      </c>
      <c r="Q194" s="23">
        <f>('Outcome Ratings and Valuations'!$U$206/10)*K194</f>
        <v>73.96552013518901</v>
      </c>
      <c r="R194" s="24">
        <f>('Outcome Ratings and Valuations'!$U$206/10)*L194</f>
        <v>44.379312081113412</v>
      </c>
      <c r="S194" s="111">
        <f t="shared" si="5"/>
        <v>71.006899329781461</v>
      </c>
      <c r="T194" s="10"/>
      <c r="U194" s="27"/>
      <c r="V194" s="14"/>
      <c r="W194" s="10"/>
      <c r="X194" s="13"/>
      <c r="Y194" s="14"/>
      <c r="Z194" s="10"/>
      <c r="AA194" s="13"/>
      <c r="AB194" s="21"/>
    </row>
    <row r="195" spans="1:28" s="6" customFormat="1" ht="15" customHeight="1" x14ac:dyDescent="0.25">
      <c r="A195" s="13" t="s">
        <v>405</v>
      </c>
      <c r="B195" s="7">
        <v>15</v>
      </c>
      <c r="C195" s="7" t="s">
        <v>79</v>
      </c>
      <c r="D195" s="7" t="s">
        <v>138</v>
      </c>
      <c r="E195" s="7" t="s">
        <v>18</v>
      </c>
      <c r="F195" s="8" t="s">
        <v>128</v>
      </c>
      <c r="G195" s="12">
        <v>9</v>
      </c>
      <c r="H195" s="10">
        <v>6</v>
      </c>
      <c r="I195" s="13">
        <v>7</v>
      </c>
      <c r="J195" s="13">
        <v>5</v>
      </c>
      <c r="K195" s="13">
        <v>8</v>
      </c>
      <c r="L195" s="14">
        <v>8</v>
      </c>
      <c r="M195" s="127">
        <f t="shared" si="4"/>
        <v>6.8</v>
      </c>
      <c r="N195" s="22">
        <f>('Outcome Ratings and Valuations'!$U$206/10)*H195</f>
        <v>88.758624162226823</v>
      </c>
      <c r="O195" s="23">
        <f>('Outcome Ratings and Valuations'!$U$206/10)*I195</f>
        <v>103.55172818926462</v>
      </c>
      <c r="P195" s="23">
        <f>('Outcome Ratings and Valuations'!$U$206/10)*J195</f>
        <v>73.96552013518901</v>
      </c>
      <c r="Q195" s="23">
        <f>('Outcome Ratings and Valuations'!$U$206/10)*K195</f>
        <v>118.34483221630242</v>
      </c>
      <c r="R195" s="24">
        <f>('Outcome Ratings and Valuations'!$U$206/10)*L195</f>
        <v>118.34483221630242</v>
      </c>
      <c r="S195" s="111">
        <f t="shared" si="5"/>
        <v>100.59310738385705</v>
      </c>
      <c r="T195" s="10"/>
      <c r="U195" s="27"/>
      <c r="V195" s="14"/>
      <c r="W195" s="10"/>
      <c r="X195" s="13"/>
      <c r="Y195" s="14"/>
      <c r="Z195" s="10"/>
      <c r="AA195" s="13"/>
      <c r="AB195" s="21"/>
    </row>
    <row r="196" spans="1:28" s="6" customFormat="1" ht="15" customHeight="1" x14ac:dyDescent="0.25">
      <c r="A196" s="13" t="s">
        <v>406</v>
      </c>
      <c r="B196" s="7">
        <v>15</v>
      </c>
      <c r="C196" s="7" t="s">
        <v>79</v>
      </c>
      <c r="D196" s="7" t="s">
        <v>138</v>
      </c>
      <c r="E196" s="7" t="s">
        <v>18</v>
      </c>
      <c r="F196" s="8" t="s">
        <v>128</v>
      </c>
      <c r="G196" s="12">
        <v>4</v>
      </c>
      <c r="H196" s="10">
        <v>5</v>
      </c>
      <c r="I196" s="13">
        <v>5</v>
      </c>
      <c r="J196" s="13">
        <v>6</v>
      </c>
      <c r="K196" s="13">
        <v>7</v>
      </c>
      <c r="L196" s="14">
        <v>6</v>
      </c>
      <c r="M196" s="127">
        <f t="shared" si="4"/>
        <v>5.8</v>
      </c>
      <c r="N196" s="22">
        <f>('Outcome Ratings and Valuations'!$U$206/10)*H196</f>
        <v>73.96552013518901</v>
      </c>
      <c r="O196" s="23">
        <f>('Outcome Ratings and Valuations'!$U$206/10)*I196</f>
        <v>73.96552013518901</v>
      </c>
      <c r="P196" s="23">
        <f>('Outcome Ratings and Valuations'!$U$206/10)*J196</f>
        <v>88.758624162226823</v>
      </c>
      <c r="Q196" s="23">
        <f>('Outcome Ratings and Valuations'!$U$206/10)*K196</f>
        <v>103.55172818926462</v>
      </c>
      <c r="R196" s="24">
        <f>('Outcome Ratings and Valuations'!$U$206/10)*L196</f>
        <v>88.758624162226823</v>
      </c>
      <c r="S196" s="111">
        <f t="shared" si="5"/>
        <v>85.800003356819246</v>
      </c>
      <c r="T196" s="10" t="s">
        <v>126</v>
      </c>
      <c r="U196" s="27">
        <v>9</v>
      </c>
      <c r="V196" s="25">
        <f>('Outcome Ratings and Valuations'!$U$206/10)*U196</f>
        <v>133.13793624334022</v>
      </c>
      <c r="W196" s="28"/>
      <c r="X196" s="13"/>
      <c r="Y196" s="14"/>
      <c r="Z196" s="10"/>
      <c r="AA196" s="13"/>
      <c r="AB196" s="21"/>
    </row>
    <row r="197" spans="1:28" s="6" customFormat="1" ht="15" customHeight="1" x14ac:dyDescent="0.25">
      <c r="A197" s="13" t="s">
        <v>407</v>
      </c>
      <c r="B197" s="7">
        <v>15</v>
      </c>
      <c r="C197" s="7" t="s">
        <v>79</v>
      </c>
      <c r="D197" s="7" t="s">
        <v>138</v>
      </c>
      <c r="E197" s="7" t="s">
        <v>18</v>
      </c>
      <c r="F197" s="8" t="s">
        <v>128</v>
      </c>
      <c r="G197" s="12">
        <v>10</v>
      </c>
      <c r="H197" s="10">
        <v>5</v>
      </c>
      <c r="I197" s="13">
        <v>2</v>
      </c>
      <c r="J197" s="13">
        <v>3</v>
      </c>
      <c r="K197" s="13">
        <v>4</v>
      </c>
      <c r="L197" s="14">
        <v>5</v>
      </c>
      <c r="M197" s="127">
        <f t="shared" si="4"/>
        <v>3.8</v>
      </c>
      <c r="N197" s="22">
        <f>('Outcome Ratings and Valuations'!$U$206/10)*H197</f>
        <v>73.96552013518901</v>
      </c>
      <c r="O197" s="23">
        <f>('Outcome Ratings and Valuations'!$U$206/10)*I197</f>
        <v>29.586208054075605</v>
      </c>
      <c r="P197" s="23">
        <f>('Outcome Ratings and Valuations'!$U$206/10)*J197</f>
        <v>44.379312081113412</v>
      </c>
      <c r="Q197" s="23">
        <f>('Outcome Ratings and Valuations'!$U$206/10)*K197</f>
        <v>59.172416108151211</v>
      </c>
      <c r="R197" s="24">
        <f>('Outcome Ratings and Valuations'!$U$206/10)*L197</f>
        <v>73.96552013518901</v>
      </c>
      <c r="S197" s="111">
        <f t="shared" si="5"/>
        <v>56.213795302743655</v>
      </c>
      <c r="T197" s="10"/>
      <c r="U197" s="27"/>
      <c r="V197" s="14"/>
      <c r="W197" s="10"/>
      <c r="X197" s="13"/>
      <c r="Y197" s="14"/>
      <c r="Z197" s="10"/>
      <c r="AA197" s="13"/>
      <c r="AB197" s="21"/>
    </row>
    <row r="198" spans="1:28" s="6" customFormat="1" ht="15" customHeight="1" x14ac:dyDescent="0.25">
      <c r="A198" s="13" t="s">
        <v>408</v>
      </c>
      <c r="B198" s="7">
        <v>15</v>
      </c>
      <c r="C198" s="7" t="s">
        <v>79</v>
      </c>
      <c r="D198" s="7" t="s">
        <v>138</v>
      </c>
      <c r="E198" s="56" t="s">
        <v>17</v>
      </c>
      <c r="F198" s="8" t="s">
        <v>128</v>
      </c>
      <c r="G198" s="12">
        <v>5</v>
      </c>
      <c r="H198" s="10">
        <v>2</v>
      </c>
      <c r="I198" s="13">
        <v>1</v>
      </c>
      <c r="J198" s="13">
        <v>3</v>
      </c>
      <c r="K198" s="13">
        <v>2</v>
      </c>
      <c r="L198" s="14">
        <v>1</v>
      </c>
      <c r="M198" s="127">
        <f t="shared" ref="M198:M204" si="6">SUM(H198:L198)/COUNTIF(H198:L198,"&lt;&gt;")</f>
        <v>1.8</v>
      </c>
      <c r="N198" s="22">
        <f>('Outcome Ratings and Valuations'!$U$206/10)*H198</f>
        <v>29.586208054075605</v>
      </c>
      <c r="O198" s="23">
        <f>('Outcome Ratings and Valuations'!$U$206/10)*I198</f>
        <v>14.793104027037803</v>
      </c>
      <c r="P198" s="23">
        <f>('Outcome Ratings and Valuations'!$U$206/10)*J198</f>
        <v>44.379312081113412</v>
      </c>
      <c r="Q198" s="23">
        <f>('Outcome Ratings and Valuations'!$U$206/10)*K198</f>
        <v>29.586208054075605</v>
      </c>
      <c r="R198" s="24">
        <f>('Outcome Ratings and Valuations'!$U$206/10)*L198</f>
        <v>14.793104027037803</v>
      </c>
      <c r="S198" s="111">
        <f t="shared" si="5"/>
        <v>26.627587248668043</v>
      </c>
      <c r="T198" s="10"/>
      <c r="U198" s="27"/>
      <c r="V198" s="14"/>
      <c r="W198" s="10"/>
      <c r="X198" s="13"/>
      <c r="Y198" s="14"/>
      <c r="Z198" s="10"/>
      <c r="AA198" s="13"/>
      <c r="AB198" s="21"/>
    </row>
    <row r="199" spans="1:28" s="6" customFormat="1" ht="15" customHeight="1" x14ac:dyDescent="0.25">
      <c r="A199" s="13" t="s">
        <v>409</v>
      </c>
      <c r="B199" s="7">
        <v>15</v>
      </c>
      <c r="C199" s="7" t="s">
        <v>79</v>
      </c>
      <c r="D199" s="7" t="s">
        <v>138</v>
      </c>
      <c r="E199" s="7" t="s">
        <v>18</v>
      </c>
      <c r="F199" s="8" t="s">
        <v>128</v>
      </c>
      <c r="G199" s="12">
        <v>5</v>
      </c>
      <c r="H199" s="10">
        <v>4</v>
      </c>
      <c r="I199" s="13">
        <v>6</v>
      </c>
      <c r="J199" s="13">
        <v>7</v>
      </c>
      <c r="K199" s="13">
        <v>9</v>
      </c>
      <c r="L199" s="14">
        <v>3</v>
      </c>
      <c r="M199" s="127">
        <f t="shared" si="6"/>
        <v>5.8</v>
      </c>
      <c r="N199" s="22">
        <f>('Outcome Ratings and Valuations'!$U$206/10)*H199</f>
        <v>59.172416108151211</v>
      </c>
      <c r="O199" s="23">
        <f>('Outcome Ratings and Valuations'!$U$206/10)*I199</f>
        <v>88.758624162226823</v>
      </c>
      <c r="P199" s="23">
        <f>('Outcome Ratings and Valuations'!$U$206/10)*J199</f>
        <v>103.55172818926462</v>
      </c>
      <c r="Q199" s="23">
        <f>('Outcome Ratings and Valuations'!$U$206/10)*K199</f>
        <v>133.13793624334022</v>
      </c>
      <c r="R199" s="24">
        <f>('Outcome Ratings and Valuations'!$U$206/10)*L199</f>
        <v>44.379312081113412</v>
      </c>
      <c r="S199" s="111">
        <f t="shared" ref="S199:S204" si="7">SUM(N199:R199)/COUNTIF(N199:R199,"&lt;&gt;")</f>
        <v>85.800003356819261</v>
      </c>
      <c r="T199" s="10"/>
      <c r="U199" s="27"/>
      <c r="V199" s="14"/>
      <c r="W199" s="10"/>
      <c r="X199" s="13"/>
      <c r="Y199" s="14"/>
      <c r="Z199" s="10"/>
      <c r="AA199" s="13"/>
      <c r="AB199" s="21"/>
    </row>
    <row r="200" spans="1:28" s="6" customFormat="1" ht="15" customHeight="1" x14ac:dyDescent="0.25">
      <c r="A200" s="13" t="s">
        <v>410</v>
      </c>
      <c r="B200" s="7">
        <v>15</v>
      </c>
      <c r="C200" s="7" t="s">
        <v>79</v>
      </c>
      <c r="D200" s="7" t="s">
        <v>138</v>
      </c>
      <c r="E200" s="7" t="s">
        <v>18</v>
      </c>
      <c r="F200" s="8" t="s">
        <v>128</v>
      </c>
      <c r="G200" s="12">
        <v>9</v>
      </c>
      <c r="H200" s="10">
        <v>8</v>
      </c>
      <c r="I200" s="13">
        <v>9</v>
      </c>
      <c r="J200" s="13">
        <v>4</v>
      </c>
      <c r="K200" s="13">
        <v>3</v>
      </c>
      <c r="L200" s="14">
        <v>4</v>
      </c>
      <c r="M200" s="127">
        <f t="shared" si="6"/>
        <v>5.6</v>
      </c>
      <c r="N200" s="22">
        <f>('Outcome Ratings and Valuations'!$U$206/10)*H200</f>
        <v>118.34483221630242</v>
      </c>
      <c r="O200" s="23">
        <f>('Outcome Ratings and Valuations'!$U$206/10)*I200</f>
        <v>133.13793624334022</v>
      </c>
      <c r="P200" s="23">
        <f>('Outcome Ratings and Valuations'!$U$206/10)*J200</f>
        <v>59.172416108151211</v>
      </c>
      <c r="Q200" s="23">
        <f>('Outcome Ratings and Valuations'!$U$206/10)*K200</f>
        <v>44.379312081113412</v>
      </c>
      <c r="R200" s="24">
        <f>('Outcome Ratings and Valuations'!$U$206/10)*L200</f>
        <v>59.172416108151211</v>
      </c>
      <c r="S200" s="111">
        <f t="shared" si="7"/>
        <v>82.841382551411698</v>
      </c>
      <c r="T200" s="10"/>
      <c r="U200" s="27"/>
      <c r="V200" s="14"/>
      <c r="W200" s="10"/>
      <c r="X200" s="13"/>
      <c r="Y200" s="14"/>
      <c r="Z200" s="10"/>
      <c r="AA200" s="13"/>
      <c r="AB200" s="21"/>
    </row>
    <row r="201" spans="1:28" s="6" customFormat="1" ht="15" customHeight="1" x14ac:dyDescent="0.25">
      <c r="A201" s="13" t="s">
        <v>411</v>
      </c>
      <c r="B201" s="9">
        <v>15</v>
      </c>
      <c r="C201" s="9" t="s">
        <v>127</v>
      </c>
      <c r="D201" s="7" t="s">
        <v>138</v>
      </c>
      <c r="E201" s="56" t="s">
        <v>17</v>
      </c>
      <c r="F201" s="8" t="s">
        <v>128</v>
      </c>
      <c r="G201" s="16">
        <v>10</v>
      </c>
      <c r="H201" s="15">
        <v>2</v>
      </c>
      <c r="I201" s="29">
        <v>1</v>
      </c>
      <c r="J201" s="29">
        <v>3</v>
      </c>
      <c r="K201" s="29">
        <v>7</v>
      </c>
      <c r="L201" s="30">
        <v>4</v>
      </c>
      <c r="M201" s="127">
        <f t="shared" si="6"/>
        <v>3.4</v>
      </c>
      <c r="N201" s="22">
        <f>('Outcome Ratings and Valuations'!$U$206/10)*H201</f>
        <v>29.586208054075605</v>
      </c>
      <c r="O201" s="23">
        <f>('Outcome Ratings and Valuations'!$U$206/10)*I201</f>
        <v>14.793104027037803</v>
      </c>
      <c r="P201" s="23">
        <f>('Outcome Ratings and Valuations'!$U$206/10)*J201</f>
        <v>44.379312081113412</v>
      </c>
      <c r="Q201" s="23">
        <f>('Outcome Ratings and Valuations'!$U$206/10)*K201</f>
        <v>103.55172818926462</v>
      </c>
      <c r="R201" s="24">
        <f>('Outcome Ratings and Valuations'!$U$206/10)*L201</f>
        <v>59.172416108151211</v>
      </c>
      <c r="S201" s="111">
        <f t="shared" si="7"/>
        <v>50.296553691928537</v>
      </c>
      <c r="T201" s="15"/>
      <c r="U201" s="31"/>
      <c r="V201" s="30"/>
      <c r="W201" s="15"/>
      <c r="X201" s="29"/>
      <c r="Y201" s="30"/>
      <c r="Z201" s="15"/>
      <c r="AA201" s="29"/>
      <c r="AB201" s="32"/>
    </row>
    <row r="202" spans="1:28" s="6" customFormat="1" ht="15" customHeight="1" x14ac:dyDescent="0.25">
      <c r="A202" s="13" t="s">
        <v>412</v>
      </c>
      <c r="B202" s="7">
        <v>15</v>
      </c>
      <c r="C202" s="7" t="s">
        <v>79</v>
      </c>
      <c r="D202" s="7" t="s">
        <v>138</v>
      </c>
      <c r="E202" s="7" t="s">
        <v>18</v>
      </c>
      <c r="F202" s="8" t="s">
        <v>128</v>
      </c>
      <c r="G202" s="12">
        <v>4</v>
      </c>
      <c r="H202" s="10">
        <v>8</v>
      </c>
      <c r="I202" s="13">
        <v>5</v>
      </c>
      <c r="J202" s="13">
        <v>6</v>
      </c>
      <c r="K202" s="13">
        <v>10</v>
      </c>
      <c r="L202" s="14">
        <v>5</v>
      </c>
      <c r="M202" s="127">
        <f t="shared" si="6"/>
        <v>6.8</v>
      </c>
      <c r="N202" s="22">
        <f>('Outcome Ratings and Valuations'!$U$206/10)*H202</f>
        <v>118.34483221630242</v>
      </c>
      <c r="O202" s="23">
        <f>('Outcome Ratings and Valuations'!$U$206/10)*I202</f>
        <v>73.96552013518901</v>
      </c>
      <c r="P202" s="23">
        <f>('Outcome Ratings and Valuations'!$U$206/10)*J202</f>
        <v>88.758624162226823</v>
      </c>
      <c r="Q202" s="23">
        <f>('Outcome Ratings and Valuations'!$U$206/10)*K202</f>
        <v>147.93104027037802</v>
      </c>
      <c r="R202" s="24">
        <f>('Outcome Ratings and Valuations'!$U$206/10)*L202</f>
        <v>73.96552013518901</v>
      </c>
      <c r="S202" s="111">
        <f t="shared" si="7"/>
        <v>100.59310738385706</v>
      </c>
      <c r="T202" s="10"/>
      <c r="U202" s="27"/>
      <c r="V202" s="14"/>
      <c r="W202" s="10"/>
      <c r="X202" s="13"/>
      <c r="Y202" s="14"/>
      <c r="Z202" s="10"/>
      <c r="AA202" s="13"/>
      <c r="AB202" s="21"/>
    </row>
    <row r="203" spans="1:28" s="6" customFormat="1" ht="15" customHeight="1" x14ac:dyDescent="0.25">
      <c r="A203" s="13" t="s">
        <v>413</v>
      </c>
      <c r="B203" s="7">
        <v>15</v>
      </c>
      <c r="C203" s="7" t="s">
        <v>79</v>
      </c>
      <c r="D203" s="7" t="s">
        <v>138</v>
      </c>
      <c r="E203" s="7" t="s">
        <v>18</v>
      </c>
      <c r="F203" s="8" t="s">
        <v>128</v>
      </c>
      <c r="G203" s="12">
        <v>5</v>
      </c>
      <c r="H203" s="10">
        <v>2</v>
      </c>
      <c r="I203" s="13">
        <v>2</v>
      </c>
      <c r="J203" s="13">
        <v>3</v>
      </c>
      <c r="K203" s="13">
        <v>4</v>
      </c>
      <c r="L203" s="14">
        <v>3</v>
      </c>
      <c r="M203" s="127">
        <f t="shared" si="6"/>
        <v>2.8</v>
      </c>
      <c r="N203" s="22">
        <f>('Outcome Ratings and Valuations'!$U$206/10)*H203</f>
        <v>29.586208054075605</v>
      </c>
      <c r="O203" s="23">
        <f>('Outcome Ratings and Valuations'!$U$206/10)*I203</f>
        <v>29.586208054075605</v>
      </c>
      <c r="P203" s="23">
        <f>('Outcome Ratings and Valuations'!$U$206/10)*J203</f>
        <v>44.379312081113412</v>
      </c>
      <c r="Q203" s="23">
        <f>('Outcome Ratings and Valuations'!$U$206/10)*K203</f>
        <v>59.172416108151211</v>
      </c>
      <c r="R203" s="24">
        <f>('Outcome Ratings and Valuations'!$U$206/10)*L203</f>
        <v>44.379312081113412</v>
      </c>
      <c r="S203" s="111">
        <f t="shared" si="7"/>
        <v>41.420691275705849</v>
      </c>
      <c r="T203" s="10"/>
      <c r="U203" s="27"/>
      <c r="V203" s="14"/>
      <c r="W203" s="10"/>
      <c r="X203" s="13"/>
      <c r="Y203" s="14"/>
      <c r="Z203" s="10"/>
      <c r="AA203" s="13"/>
      <c r="AB203" s="21"/>
    </row>
    <row r="204" spans="1:28" s="6" customFormat="1" ht="15" customHeight="1" thickBot="1" x14ac:dyDescent="0.3">
      <c r="A204" s="13" t="s">
        <v>414</v>
      </c>
      <c r="B204" s="18">
        <v>16</v>
      </c>
      <c r="C204" s="18" t="s">
        <v>79</v>
      </c>
      <c r="D204" s="18" t="s">
        <v>138</v>
      </c>
      <c r="E204" s="56" t="s">
        <v>17</v>
      </c>
      <c r="F204" s="55" t="s">
        <v>128</v>
      </c>
      <c r="G204" s="20">
        <v>10</v>
      </c>
      <c r="H204" s="19">
        <v>2</v>
      </c>
      <c r="I204" s="33">
        <v>2</v>
      </c>
      <c r="J204" s="33">
        <v>4</v>
      </c>
      <c r="K204" s="33">
        <v>8</v>
      </c>
      <c r="L204" s="34">
        <v>5</v>
      </c>
      <c r="M204" s="127">
        <f t="shared" si="6"/>
        <v>4.2</v>
      </c>
      <c r="N204" s="35">
        <f>('Outcome Ratings and Valuations'!$U$206/10)*H204</f>
        <v>29.586208054075605</v>
      </c>
      <c r="O204" s="36">
        <f>('Outcome Ratings and Valuations'!$U$206/10)*I204</f>
        <v>29.586208054075605</v>
      </c>
      <c r="P204" s="36">
        <f>('Outcome Ratings and Valuations'!$U$206/10)*J204</f>
        <v>59.172416108151211</v>
      </c>
      <c r="Q204" s="36">
        <f>('Outcome Ratings and Valuations'!$U$206/10)*K204</f>
        <v>118.34483221630242</v>
      </c>
      <c r="R204" s="37">
        <f>('Outcome Ratings and Valuations'!$U$206/10)*L204</f>
        <v>73.96552013518901</v>
      </c>
      <c r="S204" s="111">
        <f t="shared" si="7"/>
        <v>62.131036913558773</v>
      </c>
      <c r="T204" s="19"/>
      <c r="U204" s="38"/>
      <c r="V204" s="34"/>
      <c r="W204" s="19"/>
      <c r="X204" s="33"/>
      <c r="Y204" s="34"/>
      <c r="Z204" s="19"/>
      <c r="AA204" s="33"/>
      <c r="AB204" s="39"/>
    </row>
    <row r="205" spans="1:28" ht="15.75" thickBot="1" x14ac:dyDescent="0.3"/>
    <row r="206" spans="1:28" s="40" customFormat="1" ht="19.5" thickBot="1" x14ac:dyDescent="0.3">
      <c r="A206" s="42"/>
      <c r="G206" s="50" t="s">
        <v>132</v>
      </c>
      <c r="H206" s="51">
        <f t="shared" ref="H206:L206" si="8">SUM(H5:H204)/COUNTIF(H5:H204,"&lt;&gt;")</f>
        <v>5.86</v>
      </c>
      <c r="I206" s="52">
        <f t="shared" si="8"/>
        <v>5.3150000000000004</v>
      </c>
      <c r="J206" s="52">
        <f t="shared" si="8"/>
        <v>5.7149999999999999</v>
      </c>
      <c r="K206" s="52">
        <f t="shared" si="8"/>
        <v>7.1025</v>
      </c>
      <c r="L206" s="52">
        <f t="shared" si="8"/>
        <v>6.8954081632653059</v>
      </c>
      <c r="M206" s="126">
        <f>SUM(H206:L206)/COUNT(H206:L206)</f>
        <v>6.1775816326530606</v>
      </c>
      <c r="N206" s="53">
        <f t="shared" ref="N206:R206" si="9">SUM(N5:N204)/COUNTIF(N5:N204,"&lt;&gt;")</f>
        <v>86.687589598441392</v>
      </c>
      <c r="O206" s="53">
        <f t="shared" si="9"/>
        <v>78.625347903705801</v>
      </c>
      <c r="P206" s="53">
        <f t="shared" si="9"/>
        <v>84.542589514520913</v>
      </c>
      <c r="Q206" s="53">
        <f t="shared" si="9"/>
        <v>105.06802135203581</v>
      </c>
      <c r="R206" s="54">
        <f t="shared" si="9"/>
        <v>102.00449026806916</v>
      </c>
      <c r="S206" s="48">
        <f>SUM(N206:R206)/COUNT(N206:R206)</f>
        <v>91.385607727354611</v>
      </c>
      <c r="T206" s="42"/>
      <c r="U206" s="42"/>
      <c r="V206" s="42"/>
      <c r="W206" s="42"/>
      <c r="X206" s="42"/>
      <c r="Y206" s="42"/>
      <c r="Z206" s="42"/>
      <c r="AA206" s="42"/>
      <c r="AB206" s="42"/>
    </row>
    <row r="207" spans="1:28" ht="75" x14ac:dyDescent="0.25">
      <c r="M207" s="1" t="s">
        <v>434</v>
      </c>
      <c r="S207" s="1" t="s">
        <v>434</v>
      </c>
    </row>
  </sheetData>
  <autoFilter ref="A4:AB204" xr:uid="{00000000-0009-0000-0000-000003000000}"/>
  <mergeCells count="5">
    <mergeCell ref="A1:AB1"/>
    <mergeCell ref="T3:AB3"/>
    <mergeCell ref="A3:G3"/>
    <mergeCell ref="H3:L3"/>
    <mergeCell ref="N3:S3"/>
  </mergeCells>
  <conditionalFormatting sqref="H5:AB204">
    <cfRule type="containsBlanks" dxfId="2" priority="1">
      <formula>LEN(TRIM(H5))=0</formula>
    </cfRule>
  </conditionalFormatting>
  <conditionalFormatting sqref="W4:Y4">
    <cfRule type="containsBlanks" dxfId="1" priority="5">
      <formula>LEN(TRIM(W4))=0</formula>
    </cfRule>
  </conditionalFormatting>
  <conditionalFormatting sqref="AB4">
    <cfRule type="containsBlanks" dxfId="0" priority="3">
      <formula>LEN(TRIM(AB4))=0</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J45"/>
  <sheetViews>
    <sheetView workbookViewId="0"/>
  </sheetViews>
  <sheetFormatPr defaultRowHeight="15" x14ac:dyDescent="0.25"/>
  <cols>
    <col min="1" max="1" width="20.7109375" customWidth="1"/>
    <col min="2" max="2" width="18" customWidth="1"/>
    <col min="3" max="3" width="38.5703125" customWidth="1"/>
    <col min="4" max="4" width="37.7109375" customWidth="1"/>
    <col min="5" max="5" width="36.140625" hidden="1" customWidth="1"/>
    <col min="6" max="6" width="40.42578125" customWidth="1"/>
    <col min="7" max="7" width="9.140625" customWidth="1"/>
    <col min="8" max="8" width="35.5703125" customWidth="1"/>
    <col min="9" max="9" width="31.42578125" customWidth="1"/>
    <col min="10" max="10" width="105.7109375" customWidth="1"/>
    <col min="11" max="11" width="37.28515625" customWidth="1"/>
  </cols>
  <sheetData>
    <row r="1" spans="1:10" ht="15.75" thickBot="1" x14ac:dyDescent="0.3">
      <c r="A1" s="189" t="s">
        <v>509</v>
      </c>
    </row>
    <row r="2" spans="1:10" ht="78" customHeight="1" thickBot="1" x14ac:dyDescent="0.3">
      <c r="A2" s="167" t="s">
        <v>168</v>
      </c>
      <c r="B2" s="167" t="s">
        <v>169</v>
      </c>
      <c r="C2" s="167" t="s">
        <v>470</v>
      </c>
      <c r="D2" s="167" t="s">
        <v>474</v>
      </c>
      <c r="E2" s="101" t="s">
        <v>458</v>
      </c>
      <c r="F2" s="101" t="s">
        <v>475</v>
      </c>
      <c r="H2" s="251" t="s">
        <v>211</v>
      </c>
      <c r="I2" s="252"/>
      <c r="J2" s="252"/>
    </row>
    <row r="3" spans="1:10" ht="15.75" x14ac:dyDescent="0.25">
      <c r="A3" s="180" t="s">
        <v>170</v>
      </c>
      <c r="B3" s="181" t="s">
        <v>415</v>
      </c>
      <c r="C3" s="182">
        <v>50</v>
      </c>
      <c r="D3" s="56">
        <f>C3*10</f>
        <v>500</v>
      </c>
      <c r="E3" s="183">
        <f t="shared" ref="E3:E39" si="0">C3*$I$4</f>
        <v>5.0877005850000003</v>
      </c>
      <c r="F3" s="184">
        <f>(D3*$I$4)*10</f>
        <v>508.7700585</v>
      </c>
      <c r="H3" s="92" t="s">
        <v>454</v>
      </c>
      <c r="I3" s="93" t="s">
        <v>455</v>
      </c>
      <c r="J3" s="93" t="s">
        <v>154</v>
      </c>
    </row>
    <row r="4" spans="1:10" ht="45.75" thickBot="1" x14ac:dyDescent="0.3">
      <c r="A4" s="102" t="s">
        <v>171</v>
      </c>
      <c r="B4" s="103" t="s">
        <v>415</v>
      </c>
      <c r="C4" s="11">
        <v>20</v>
      </c>
      <c r="D4" s="7">
        <f t="shared" ref="D4:D17" si="1">C4*10</f>
        <v>200</v>
      </c>
      <c r="E4" s="150">
        <f t="shared" si="0"/>
        <v>2.035080234</v>
      </c>
      <c r="F4" s="179">
        <f t="shared" ref="F4:F39" si="2">(D4*$I$4)*10</f>
        <v>203.50802340000001</v>
      </c>
      <c r="H4" s="152">
        <f>H6*0.901595</f>
        <v>101.75401170000001</v>
      </c>
      <c r="I4" s="153">
        <f>H4/1000</f>
        <v>0.10175401170000001</v>
      </c>
      <c r="J4" s="34" t="s">
        <v>456</v>
      </c>
    </row>
    <row r="5" spans="1:10" ht="15.75" x14ac:dyDescent="0.25">
      <c r="A5" s="102" t="s">
        <v>172</v>
      </c>
      <c r="B5" s="103" t="s">
        <v>415</v>
      </c>
      <c r="C5" s="11">
        <v>17</v>
      </c>
      <c r="D5" s="7">
        <f t="shared" si="1"/>
        <v>170</v>
      </c>
      <c r="E5" s="150">
        <f t="shared" si="0"/>
        <v>1.7298181989000001</v>
      </c>
      <c r="F5" s="179">
        <f t="shared" si="2"/>
        <v>172.98181989</v>
      </c>
      <c r="H5" s="92" t="s">
        <v>164</v>
      </c>
      <c r="I5" s="93" t="s">
        <v>165</v>
      </c>
      <c r="J5" s="93" t="s">
        <v>154</v>
      </c>
    </row>
    <row r="6" spans="1:10" ht="15.75" customHeight="1" thickBot="1" x14ac:dyDescent="0.3">
      <c r="A6" s="102" t="s">
        <v>173</v>
      </c>
      <c r="B6" s="103" t="s">
        <v>415</v>
      </c>
      <c r="C6" s="11">
        <v>18</v>
      </c>
      <c r="D6" s="7">
        <f t="shared" si="1"/>
        <v>180</v>
      </c>
      <c r="E6" s="150">
        <f t="shared" si="0"/>
        <v>1.8315722106000001</v>
      </c>
      <c r="F6" s="179">
        <f t="shared" si="2"/>
        <v>183.15722106000004</v>
      </c>
      <c r="H6" s="170">
        <v>112.86</v>
      </c>
      <c r="I6" s="171">
        <f>H6/1000</f>
        <v>0.11286</v>
      </c>
      <c r="J6" s="33" t="s">
        <v>167</v>
      </c>
    </row>
    <row r="7" spans="1:10" x14ac:dyDescent="0.25">
      <c r="A7" s="102" t="s">
        <v>174</v>
      </c>
      <c r="B7" s="103" t="s">
        <v>415</v>
      </c>
      <c r="C7" s="11">
        <v>11</v>
      </c>
      <c r="D7" s="7">
        <f t="shared" si="1"/>
        <v>110</v>
      </c>
      <c r="E7" s="150">
        <f t="shared" si="0"/>
        <v>1.1192941287</v>
      </c>
      <c r="F7" s="179">
        <f t="shared" si="2"/>
        <v>111.92941286999999</v>
      </c>
    </row>
    <row r="8" spans="1:10" x14ac:dyDescent="0.25">
      <c r="A8" s="102" t="s">
        <v>175</v>
      </c>
      <c r="B8" s="103" t="s">
        <v>415</v>
      </c>
      <c r="C8" s="11">
        <v>7.6</v>
      </c>
      <c r="D8" s="7">
        <f t="shared" si="1"/>
        <v>76</v>
      </c>
      <c r="E8" s="150">
        <f t="shared" si="0"/>
        <v>0.77333048892</v>
      </c>
      <c r="F8" s="179">
        <f t="shared" si="2"/>
        <v>77.333048892000008</v>
      </c>
    </row>
    <row r="9" spans="1:10" x14ac:dyDescent="0.25">
      <c r="A9" s="102" t="s">
        <v>176</v>
      </c>
      <c r="B9" s="103" t="s">
        <v>415</v>
      </c>
      <c r="C9" s="11">
        <v>6</v>
      </c>
      <c r="D9" s="7">
        <f t="shared" si="1"/>
        <v>60</v>
      </c>
      <c r="E9" s="150">
        <f t="shared" si="0"/>
        <v>0.6105240702000001</v>
      </c>
      <c r="F9" s="179">
        <f t="shared" si="2"/>
        <v>61.052407020000004</v>
      </c>
    </row>
    <row r="10" spans="1:10" x14ac:dyDescent="0.25">
      <c r="A10" s="102" t="s">
        <v>177</v>
      </c>
      <c r="B10" s="103" t="s">
        <v>415</v>
      </c>
      <c r="C10" s="11">
        <v>5.7</v>
      </c>
      <c r="D10" s="7">
        <f t="shared" si="1"/>
        <v>57</v>
      </c>
      <c r="E10" s="150">
        <f t="shared" si="0"/>
        <v>0.57999786669000009</v>
      </c>
      <c r="F10" s="179">
        <f t="shared" si="2"/>
        <v>57.999786669000002</v>
      </c>
    </row>
    <row r="11" spans="1:10" x14ac:dyDescent="0.25">
      <c r="A11" s="102" t="s">
        <v>178</v>
      </c>
      <c r="B11" s="103" t="s">
        <v>415</v>
      </c>
      <c r="C11" s="11">
        <v>4.2</v>
      </c>
      <c r="D11" s="7">
        <f t="shared" si="1"/>
        <v>42</v>
      </c>
      <c r="E11" s="150">
        <f t="shared" si="0"/>
        <v>0.42736684914000006</v>
      </c>
      <c r="F11" s="179">
        <f t="shared" si="2"/>
        <v>42.736684914000008</v>
      </c>
    </row>
    <row r="12" spans="1:10" x14ac:dyDescent="0.25">
      <c r="A12" s="102" t="s">
        <v>179</v>
      </c>
      <c r="B12" s="103" t="s">
        <v>415</v>
      </c>
      <c r="C12" s="11">
        <v>2</v>
      </c>
      <c r="D12" s="7">
        <f t="shared" si="1"/>
        <v>20</v>
      </c>
      <c r="E12" s="150">
        <f t="shared" si="0"/>
        <v>0.20350802340000002</v>
      </c>
      <c r="F12" s="179">
        <f t="shared" si="2"/>
        <v>20.350802340000001</v>
      </c>
    </row>
    <row r="13" spans="1:10" x14ac:dyDescent="0.25">
      <c r="A13" s="102" t="s">
        <v>180</v>
      </c>
      <c r="B13" s="103" t="s">
        <v>415</v>
      </c>
      <c r="C13" s="11">
        <v>1.2</v>
      </c>
      <c r="D13" s="7">
        <f t="shared" si="1"/>
        <v>12</v>
      </c>
      <c r="E13" s="150">
        <f t="shared" si="0"/>
        <v>0.12210481404000001</v>
      </c>
      <c r="F13" s="179">
        <f t="shared" si="2"/>
        <v>12.210481404000003</v>
      </c>
    </row>
    <row r="14" spans="1:10" x14ac:dyDescent="0.25">
      <c r="A14" s="102" t="s">
        <v>181</v>
      </c>
      <c r="B14" s="103" t="s">
        <v>415</v>
      </c>
      <c r="C14" s="11">
        <v>0.8</v>
      </c>
      <c r="D14" s="7">
        <f t="shared" si="1"/>
        <v>8</v>
      </c>
      <c r="E14" s="150">
        <f t="shared" si="0"/>
        <v>8.1403209360000006E-2</v>
      </c>
      <c r="F14" s="179">
        <f t="shared" si="2"/>
        <v>8.1403209360000002</v>
      </c>
    </row>
    <row r="15" spans="1:10" x14ac:dyDescent="0.25">
      <c r="A15" s="102" t="s">
        <v>182</v>
      </c>
      <c r="B15" s="103" t="s">
        <v>415</v>
      </c>
      <c r="C15" s="11">
        <v>0.4</v>
      </c>
      <c r="D15" s="7">
        <f t="shared" si="1"/>
        <v>4</v>
      </c>
      <c r="E15" s="150">
        <f t="shared" si="0"/>
        <v>4.0701604680000003E-2</v>
      </c>
      <c r="F15" s="179">
        <f t="shared" si="2"/>
        <v>4.0701604680000001</v>
      </c>
    </row>
    <row r="16" spans="1:10" x14ac:dyDescent="0.25">
      <c r="A16" s="102" t="s">
        <v>183</v>
      </c>
      <c r="B16" s="103" t="s">
        <v>415</v>
      </c>
      <c r="C16" s="11">
        <v>0.3</v>
      </c>
      <c r="D16" s="7">
        <f t="shared" si="1"/>
        <v>3</v>
      </c>
      <c r="E16" s="150">
        <f t="shared" si="0"/>
        <v>3.0526203510000002E-2</v>
      </c>
      <c r="F16" s="179">
        <f t="shared" si="2"/>
        <v>3.0526203510000007</v>
      </c>
    </row>
    <row r="17" spans="1:7" x14ac:dyDescent="0.25">
      <c r="A17" s="102" t="s">
        <v>184</v>
      </c>
      <c r="B17" s="103" t="s">
        <v>415</v>
      </c>
      <c r="C17" s="11">
        <v>2.7</v>
      </c>
      <c r="D17" s="7">
        <f t="shared" si="1"/>
        <v>27</v>
      </c>
      <c r="E17" s="150">
        <f t="shared" si="0"/>
        <v>0.27473583159000003</v>
      </c>
      <c r="F17" s="179">
        <f t="shared" si="2"/>
        <v>27.473583159</v>
      </c>
    </row>
    <row r="18" spans="1:7" x14ac:dyDescent="0.25">
      <c r="A18" s="102" t="s">
        <v>185</v>
      </c>
      <c r="B18" s="103" t="s">
        <v>186</v>
      </c>
      <c r="C18" s="11">
        <v>3.2</v>
      </c>
      <c r="D18" s="7">
        <f>C18</f>
        <v>3.2</v>
      </c>
      <c r="E18" s="150">
        <f t="shared" si="0"/>
        <v>0.32561283744000002</v>
      </c>
      <c r="F18" s="179">
        <f t="shared" si="2"/>
        <v>3.2561283744000002</v>
      </c>
    </row>
    <row r="19" spans="1:7" x14ac:dyDescent="0.25">
      <c r="A19" s="102" t="s">
        <v>187</v>
      </c>
      <c r="B19" s="103" t="s">
        <v>186</v>
      </c>
      <c r="C19" s="11">
        <v>1</v>
      </c>
      <c r="D19" s="7">
        <f>C19</f>
        <v>1</v>
      </c>
      <c r="E19" s="150">
        <f t="shared" si="0"/>
        <v>0.10175401170000001</v>
      </c>
      <c r="F19" s="179">
        <f t="shared" si="2"/>
        <v>1.017540117</v>
      </c>
    </row>
    <row r="20" spans="1:7" x14ac:dyDescent="0.25">
      <c r="A20" s="102" t="s">
        <v>459</v>
      </c>
      <c r="B20" s="103" t="s">
        <v>462</v>
      </c>
      <c r="C20" s="11">
        <v>1.2</v>
      </c>
      <c r="D20" s="7">
        <f>1.25*C20</f>
        <v>1.5</v>
      </c>
      <c r="E20" s="150">
        <f t="shared" si="0"/>
        <v>0.12210481404000001</v>
      </c>
      <c r="F20" s="179">
        <f t="shared" si="2"/>
        <v>1.5263101755000004</v>
      </c>
      <c r="G20" s="177"/>
    </row>
    <row r="21" spans="1:7" x14ac:dyDescent="0.25">
      <c r="A21" s="102" t="s">
        <v>188</v>
      </c>
      <c r="B21" s="103" t="s">
        <v>461</v>
      </c>
      <c r="C21" s="11">
        <v>0.9</v>
      </c>
      <c r="D21" s="178">
        <f>0.86*C21</f>
        <v>0.77400000000000002</v>
      </c>
      <c r="E21" s="150">
        <f t="shared" si="0"/>
        <v>9.1578610530000007E-2</v>
      </c>
      <c r="F21" s="179">
        <f t="shared" si="2"/>
        <v>0.78757605055800006</v>
      </c>
    </row>
    <row r="22" spans="1:7" x14ac:dyDescent="0.25">
      <c r="A22" s="102" t="s">
        <v>189</v>
      </c>
      <c r="B22" s="103" t="s">
        <v>460</v>
      </c>
      <c r="C22" s="11">
        <v>0.6</v>
      </c>
      <c r="D22" s="178">
        <f>0.77*C22</f>
        <v>0.46199999999999997</v>
      </c>
      <c r="E22" s="150">
        <f t="shared" si="0"/>
        <v>6.1052407020000005E-2</v>
      </c>
      <c r="F22" s="179">
        <f t="shared" si="2"/>
        <v>0.47010353405400002</v>
      </c>
    </row>
    <row r="23" spans="1:7" x14ac:dyDescent="0.25">
      <c r="A23" s="102" t="s">
        <v>463</v>
      </c>
      <c r="B23" s="103" t="s">
        <v>464</v>
      </c>
      <c r="C23" s="11">
        <v>0.6</v>
      </c>
      <c r="D23" s="178">
        <f>2.98*C23</f>
        <v>1.788</v>
      </c>
      <c r="E23" s="150">
        <f t="shared" si="0"/>
        <v>6.1052407020000005E-2</v>
      </c>
      <c r="F23" s="179">
        <f t="shared" si="2"/>
        <v>1.8193617291960003</v>
      </c>
    </row>
    <row r="24" spans="1:7" x14ac:dyDescent="0.25">
      <c r="A24" s="102" t="s">
        <v>190</v>
      </c>
      <c r="B24" s="103" t="s">
        <v>465</v>
      </c>
      <c r="C24" s="11">
        <v>0.4</v>
      </c>
      <c r="D24" s="178">
        <f>0.86*C24</f>
        <v>0.34400000000000003</v>
      </c>
      <c r="E24" s="150">
        <f t="shared" si="0"/>
        <v>4.0701604680000003E-2</v>
      </c>
      <c r="F24" s="179">
        <f t="shared" si="2"/>
        <v>0.35003380024800002</v>
      </c>
    </row>
    <row r="25" spans="1:7" x14ac:dyDescent="0.25">
      <c r="A25" s="102" t="s">
        <v>191</v>
      </c>
      <c r="B25" s="103" t="s">
        <v>186</v>
      </c>
      <c r="C25" s="11">
        <v>7.3</v>
      </c>
      <c r="D25" s="7">
        <f>C25</f>
        <v>7.3</v>
      </c>
      <c r="E25" s="150">
        <f t="shared" si="0"/>
        <v>0.74280428540999999</v>
      </c>
      <c r="F25" s="179">
        <f t="shared" si="2"/>
        <v>7.4280428541000001</v>
      </c>
    </row>
    <row r="26" spans="1:7" x14ac:dyDescent="0.25">
      <c r="A26" s="102" t="s">
        <v>192</v>
      </c>
      <c r="B26" s="103" t="s">
        <v>186</v>
      </c>
      <c r="C26" s="11">
        <v>6.3</v>
      </c>
      <c r="D26" s="7">
        <f t="shared" ref="D26:D39" si="3">C26</f>
        <v>6.3</v>
      </c>
      <c r="E26" s="150">
        <f t="shared" si="0"/>
        <v>0.64105027371000001</v>
      </c>
      <c r="F26" s="179">
        <f t="shared" si="2"/>
        <v>6.4105027370999998</v>
      </c>
    </row>
    <row r="27" spans="1:7" x14ac:dyDescent="0.25">
      <c r="A27" s="102" t="s">
        <v>193</v>
      </c>
      <c r="B27" s="103" t="s">
        <v>186</v>
      </c>
      <c r="C27" s="11">
        <v>5.4</v>
      </c>
      <c r="D27" s="7">
        <f t="shared" si="3"/>
        <v>5.4</v>
      </c>
      <c r="E27" s="150">
        <f t="shared" si="0"/>
        <v>0.54947166318000007</v>
      </c>
      <c r="F27" s="179">
        <f t="shared" si="2"/>
        <v>5.4947166318000011</v>
      </c>
    </row>
    <row r="28" spans="1:7" x14ac:dyDescent="0.25">
      <c r="A28" s="102" t="s">
        <v>194</v>
      </c>
      <c r="B28" s="103" t="s">
        <v>186</v>
      </c>
      <c r="C28" s="11">
        <v>3.8</v>
      </c>
      <c r="D28" s="7">
        <f t="shared" si="3"/>
        <v>3.8</v>
      </c>
      <c r="E28" s="150">
        <f t="shared" si="0"/>
        <v>0.38666524446</v>
      </c>
      <c r="F28" s="179">
        <f t="shared" si="2"/>
        <v>3.8666524446000001</v>
      </c>
    </row>
    <row r="29" spans="1:7" x14ac:dyDescent="0.25">
      <c r="A29" s="102" t="s">
        <v>195</v>
      </c>
      <c r="B29" s="103" t="s">
        <v>186</v>
      </c>
      <c r="C29" s="11">
        <v>3.6</v>
      </c>
      <c r="D29" s="7">
        <f t="shared" si="3"/>
        <v>3.6</v>
      </c>
      <c r="E29" s="150">
        <f t="shared" si="0"/>
        <v>0.36631444212000003</v>
      </c>
      <c r="F29" s="179">
        <f t="shared" si="2"/>
        <v>3.6631444212000002</v>
      </c>
    </row>
    <row r="30" spans="1:7" x14ac:dyDescent="0.25">
      <c r="A30" s="102" t="s">
        <v>196</v>
      </c>
      <c r="B30" s="103" t="s">
        <v>197</v>
      </c>
      <c r="C30" s="11">
        <v>2.1</v>
      </c>
      <c r="D30" s="7">
        <f t="shared" si="3"/>
        <v>2.1</v>
      </c>
      <c r="E30" s="150">
        <f t="shared" si="0"/>
        <v>0.21368342457000003</v>
      </c>
      <c r="F30" s="179">
        <f t="shared" si="2"/>
        <v>2.1368342457000002</v>
      </c>
    </row>
    <row r="31" spans="1:7" x14ac:dyDescent="0.25">
      <c r="A31" s="102" t="s">
        <v>198</v>
      </c>
      <c r="B31" s="103" t="s">
        <v>197</v>
      </c>
      <c r="C31" s="11">
        <v>0.5</v>
      </c>
      <c r="D31" s="7">
        <f t="shared" si="3"/>
        <v>0.5</v>
      </c>
      <c r="E31" s="150">
        <f t="shared" si="0"/>
        <v>5.0877005850000004E-2</v>
      </c>
      <c r="F31" s="179">
        <f t="shared" si="2"/>
        <v>0.50877005850000001</v>
      </c>
    </row>
    <row r="32" spans="1:7" x14ac:dyDescent="0.25">
      <c r="A32" s="102" t="s">
        <v>199</v>
      </c>
      <c r="B32" s="103" t="s">
        <v>197</v>
      </c>
      <c r="C32" s="11">
        <v>0.5</v>
      </c>
      <c r="D32" s="7">
        <f t="shared" si="3"/>
        <v>0.5</v>
      </c>
      <c r="E32" s="150">
        <f t="shared" si="0"/>
        <v>5.0877005850000004E-2</v>
      </c>
      <c r="F32" s="179">
        <f t="shared" si="2"/>
        <v>0.50877005850000001</v>
      </c>
    </row>
    <row r="33" spans="1:6" x14ac:dyDescent="0.25">
      <c r="A33" s="102" t="s">
        <v>200</v>
      </c>
      <c r="B33" s="103" t="s">
        <v>197</v>
      </c>
      <c r="C33" s="11">
        <v>0.4</v>
      </c>
      <c r="D33" s="7">
        <f t="shared" si="3"/>
        <v>0.4</v>
      </c>
      <c r="E33" s="150">
        <f t="shared" si="0"/>
        <v>4.0701604680000003E-2</v>
      </c>
      <c r="F33" s="179">
        <f t="shared" si="2"/>
        <v>0.40701604680000003</v>
      </c>
    </row>
    <row r="34" spans="1:6" x14ac:dyDescent="0.25">
      <c r="A34" s="102" t="s">
        <v>201</v>
      </c>
      <c r="B34" s="103" t="s">
        <v>197</v>
      </c>
      <c r="C34" s="11">
        <v>1.5</v>
      </c>
      <c r="D34" s="7">
        <f t="shared" si="3"/>
        <v>1.5</v>
      </c>
      <c r="E34" s="150">
        <f t="shared" si="0"/>
        <v>0.15263101755000003</v>
      </c>
      <c r="F34" s="179">
        <f t="shared" si="2"/>
        <v>1.5263101755000004</v>
      </c>
    </row>
    <row r="35" spans="1:6" x14ac:dyDescent="0.25">
      <c r="A35" s="102" t="s">
        <v>202</v>
      </c>
      <c r="B35" s="103" t="s">
        <v>197</v>
      </c>
      <c r="C35" s="11">
        <v>0.9</v>
      </c>
      <c r="D35" s="7">
        <f t="shared" si="3"/>
        <v>0.9</v>
      </c>
      <c r="E35" s="150">
        <f t="shared" si="0"/>
        <v>9.1578610530000007E-2</v>
      </c>
      <c r="F35" s="179">
        <f t="shared" si="2"/>
        <v>0.91578610530000004</v>
      </c>
    </row>
    <row r="36" spans="1:6" x14ac:dyDescent="0.25">
      <c r="A36" s="102" t="s">
        <v>203</v>
      </c>
      <c r="B36" s="103" t="s">
        <v>197</v>
      </c>
      <c r="C36" s="11">
        <v>0.4</v>
      </c>
      <c r="D36" s="7">
        <f t="shared" si="3"/>
        <v>0.4</v>
      </c>
      <c r="E36" s="150">
        <f t="shared" si="0"/>
        <v>4.0701604680000003E-2</v>
      </c>
      <c r="F36" s="179">
        <f t="shared" si="2"/>
        <v>0.40701604680000003</v>
      </c>
    </row>
    <row r="37" spans="1:6" x14ac:dyDescent="0.25">
      <c r="A37" s="102" t="s">
        <v>204</v>
      </c>
      <c r="B37" s="103" t="s">
        <v>197</v>
      </c>
      <c r="C37" s="11">
        <v>0.4</v>
      </c>
      <c r="D37" s="7">
        <f t="shared" si="3"/>
        <v>0.4</v>
      </c>
      <c r="E37" s="150">
        <f t="shared" si="0"/>
        <v>4.0701604680000003E-2</v>
      </c>
      <c r="F37" s="179">
        <f t="shared" si="2"/>
        <v>0.40701604680000003</v>
      </c>
    </row>
    <row r="38" spans="1:6" x14ac:dyDescent="0.25">
      <c r="A38" s="102" t="s">
        <v>205</v>
      </c>
      <c r="B38" s="103" t="s">
        <v>197</v>
      </c>
      <c r="C38" s="11">
        <v>3.2</v>
      </c>
      <c r="D38" s="7">
        <f t="shared" si="3"/>
        <v>3.2</v>
      </c>
      <c r="E38" s="150">
        <f t="shared" si="0"/>
        <v>0.32561283744000002</v>
      </c>
      <c r="F38" s="179">
        <f t="shared" si="2"/>
        <v>3.2561283744000002</v>
      </c>
    </row>
    <row r="39" spans="1:6" ht="15.75" thickBot="1" x14ac:dyDescent="0.3">
      <c r="A39" s="191" t="s">
        <v>206</v>
      </c>
      <c r="B39" s="103" t="s">
        <v>197</v>
      </c>
      <c r="C39" s="17">
        <v>1.8</v>
      </c>
      <c r="D39" s="195">
        <f t="shared" si="3"/>
        <v>1.8</v>
      </c>
      <c r="E39" s="196">
        <f t="shared" si="0"/>
        <v>0.18315722106000001</v>
      </c>
      <c r="F39" s="197">
        <f t="shared" si="2"/>
        <v>1.8315722106000001</v>
      </c>
    </row>
    <row r="40" spans="1:6" ht="30.75" thickBot="1" x14ac:dyDescent="0.3">
      <c r="A40" s="192" t="s">
        <v>467</v>
      </c>
      <c r="B40" s="193"/>
      <c r="C40" s="194"/>
      <c r="D40" s="185">
        <f>SUM(D3:D39)/COUNTIF(D3:D39,"&lt;&gt;")</f>
        <v>40.977513513513514</v>
      </c>
      <c r="E40" s="198">
        <f t="shared" ref="E40" si="4">SUM(E3:E39)/COUNTIF(E3:E39,"&lt;&gt;")</f>
        <v>0.53049591505216231</v>
      </c>
      <c r="F40" s="188">
        <f>SUM(F3:F39)/COUNTIF(F3:F39,"&lt;&gt;")</f>
        <v>41.696263894909627</v>
      </c>
    </row>
    <row r="41" spans="1:6" x14ac:dyDescent="0.25">
      <c r="A41" t="s">
        <v>214</v>
      </c>
    </row>
    <row r="42" spans="1:6" x14ac:dyDescent="0.25">
      <c r="A42" s="176"/>
    </row>
    <row r="43" spans="1:6" ht="93.75" x14ac:dyDescent="0.25">
      <c r="C43" s="209" t="s">
        <v>504</v>
      </c>
      <c r="D43" s="209" t="s">
        <v>505</v>
      </c>
      <c r="E43" s="210"/>
      <c r="F43" s="209" t="s">
        <v>506</v>
      </c>
    </row>
    <row r="44" spans="1:6" x14ac:dyDescent="0.25">
      <c r="C44" s="210">
        <f>760/1000</f>
        <v>0.76</v>
      </c>
      <c r="D44" s="210">
        <f>90/1000</f>
        <v>0.09</v>
      </c>
      <c r="E44" s="210"/>
      <c r="F44" s="123">
        <f>(C44-D44)*($I$4)*10</f>
        <v>0.68175187839000007</v>
      </c>
    </row>
    <row r="45" spans="1:6" x14ac:dyDescent="0.25">
      <c r="C45" t="s">
        <v>507</v>
      </c>
    </row>
  </sheetData>
  <mergeCells count="1">
    <mergeCell ref="H2:J2"/>
  </mergeCells>
  <pageMargins left="0.70866141732283472" right="0.70866141732283472" top="0.74803149606299213" bottom="0.74803149606299213" header="0.31496062992125984" footer="0.31496062992125984"/>
  <pageSetup paperSize="9" scale="38" orientation="landscape"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K15"/>
  <sheetViews>
    <sheetView workbookViewId="0"/>
  </sheetViews>
  <sheetFormatPr defaultRowHeight="15" x14ac:dyDescent="0.25"/>
  <cols>
    <col min="1" max="1" width="17.42578125" customWidth="1"/>
    <col min="2" max="5" width="21.5703125" customWidth="1"/>
    <col min="6" max="6" width="25.42578125" customWidth="1"/>
    <col min="7" max="7" width="28.28515625" customWidth="1"/>
    <col min="8" max="8" width="6.85546875" customWidth="1"/>
    <col min="9" max="9" width="35.5703125" customWidth="1"/>
    <col min="10" max="10" width="33.5703125" customWidth="1"/>
    <col min="11" max="11" width="105.7109375" customWidth="1"/>
  </cols>
  <sheetData>
    <row r="1" spans="1:11" ht="15.75" thickBot="1" x14ac:dyDescent="0.3">
      <c r="A1" s="189" t="s">
        <v>510</v>
      </c>
    </row>
    <row r="2" spans="1:11" ht="78" customHeight="1" thickBot="1" x14ac:dyDescent="0.3">
      <c r="A2" s="168"/>
      <c r="B2" s="249" t="s">
        <v>209</v>
      </c>
      <c r="C2" s="253"/>
      <c r="D2" s="249" t="s">
        <v>519</v>
      </c>
      <c r="E2" s="253"/>
      <c r="F2" s="249" t="s">
        <v>520</v>
      </c>
      <c r="G2" s="253"/>
      <c r="I2" s="251" t="s">
        <v>211</v>
      </c>
      <c r="J2" s="252"/>
      <c r="K2" s="252"/>
    </row>
    <row r="3" spans="1:11" ht="15.75" x14ac:dyDescent="0.25">
      <c r="A3" s="91" t="s">
        <v>208</v>
      </c>
      <c r="B3" s="85" t="s">
        <v>476</v>
      </c>
      <c r="C3" s="86" t="s">
        <v>166</v>
      </c>
      <c r="D3" s="85" t="s">
        <v>476</v>
      </c>
      <c r="E3" s="86" t="s">
        <v>166</v>
      </c>
      <c r="F3" s="85" t="s">
        <v>476</v>
      </c>
      <c r="G3" s="86" t="s">
        <v>166</v>
      </c>
      <c r="I3" s="92" t="s">
        <v>454</v>
      </c>
      <c r="J3" s="93" t="s">
        <v>455</v>
      </c>
      <c r="K3" s="93" t="s">
        <v>154</v>
      </c>
    </row>
    <row r="4" spans="1:11" ht="45.75" thickBot="1" x14ac:dyDescent="0.3">
      <c r="A4" s="84" t="s">
        <v>158</v>
      </c>
      <c r="B4" s="87">
        <v>920</v>
      </c>
      <c r="C4" s="88">
        <v>390</v>
      </c>
      <c r="D4" s="87">
        <f>B4/1000</f>
        <v>0.92</v>
      </c>
      <c r="E4" s="88">
        <f>C4/1000</f>
        <v>0.39</v>
      </c>
      <c r="F4" s="172">
        <f t="shared" ref="F4:G9" si="0">(D4*$J$4)*10</f>
        <v>0.93613690764000013</v>
      </c>
      <c r="G4" s="173">
        <f t="shared" si="0"/>
        <v>0.39684064563000004</v>
      </c>
      <c r="I4" s="152">
        <f>I6*0.901595</f>
        <v>101.75401170000001</v>
      </c>
      <c r="J4" s="153">
        <f>I4/1000</f>
        <v>0.10175401170000001</v>
      </c>
      <c r="K4" s="34" t="s">
        <v>456</v>
      </c>
    </row>
    <row r="5" spans="1:11" ht="15.75" x14ac:dyDescent="0.25">
      <c r="A5" s="84" t="s">
        <v>159</v>
      </c>
      <c r="B5" s="87">
        <v>1600</v>
      </c>
      <c r="C5" s="88">
        <v>1080</v>
      </c>
      <c r="D5" s="87">
        <f t="shared" ref="D5:D9" si="1">B5/1000</f>
        <v>1.6</v>
      </c>
      <c r="E5" s="88">
        <f t="shared" ref="E5:E9" si="2">C5/1000</f>
        <v>1.08</v>
      </c>
      <c r="F5" s="172">
        <f t="shared" si="0"/>
        <v>1.6280641872000001</v>
      </c>
      <c r="G5" s="173">
        <f t="shared" si="0"/>
        <v>1.0989433263600001</v>
      </c>
      <c r="I5" s="92" t="s">
        <v>164</v>
      </c>
      <c r="J5" s="93" t="s">
        <v>165</v>
      </c>
      <c r="K5" s="93" t="s">
        <v>154</v>
      </c>
    </row>
    <row r="6" spans="1:11" ht="15.75" thickBot="1" x14ac:dyDescent="0.3">
      <c r="A6" s="84" t="s">
        <v>160</v>
      </c>
      <c r="B6" s="87">
        <v>1510</v>
      </c>
      <c r="C6" s="88">
        <v>990</v>
      </c>
      <c r="D6" s="87">
        <f t="shared" si="1"/>
        <v>1.51</v>
      </c>
      <c r="E6" s="88">
        <f t="shared" si="2"/>
        <v>0.99</v>
      </c>
      <c r="F6" s="172">
        <f t="shared" si="0"/>
        <v>1.5364855766700001</v>
      </c>
      <c r="G6" s="173">
        <f t="shared" si="0"/>
        <v>1.0073647158300001</v>
      </c>
      <c r="I6" s="170">
        <v>112.86</v>
      </c>
      <c r="J6" s="171">
        <f>I6/1000</f>
        <v>0.11286</v>
      </c>
      <c r="K6" s="33" t="s">
        <v>167</v>
      </c>
    </row>
    <row r="7" spans="1:11" x14ac:dyDescent="0.25">
      <c r="A7" s="84" t="s">
        <v>161</v>
      </c>
      <c r="B7" s="87">
        <v>3320</v>
      </c>
      <c r="C7" s="88">
        <v>1200</v>
      </c>
      <c r="D7" s="87">
        <f t="shared" si="1"/>
        <v>3.32</v>
      </c>
      <c r="E7" s="88">
        <f t="shared" si="2"/>
        <v>1.2</v>
      </c>
      <c r="F7" s="172">
        <f t="shared" si="0"/>
        <v>3.3782331884400003</v>
      </c>
      <c r="G7" s="173">
        <f t="shared" si="0"/>
        <v>1.2210481404000002</v>
      </c>
    </row>
    <row r="8" spans="1:11" x14ac:dyDescent="0.25">
      <c r="A8" s="84" t="s">
        <v>162</v>
      </c>
      <c r="B8" s="87">
        <v>2630</v>
      </c>
      <c r="C8" s="88">
        <v>1080</v>
      </c>
      <c r="D8" s="87">
        <f t="shared" si="1"/>
        <v>2.63</v>
      </c>
      <c r="E8" s="88">
        <f t="shared" si="2"/>
        <v>1.08</v>
      </c>
      <c r="F8" s="172">
        <f t="shared" si="0"/>
        <v>2.6761305077099999</v>
      </c>
      <c r="G8" s="173">
        <f t="shared" si="0"/>
        <v>1.0989433263600001</v>
      </c>
    </row>
    <row r="9" spans="1:11" ht="15.75" thickBot="1" x14ac:dyDescent="0.3">
      <c r="A9" s="105" t="s">
        <v>163</v>
      </c>
      <c r="B9" s="106">
        <v>12000</v>
      </c>
      <c r="C9" s="107">
        <v>3300</v>
      </c>
      <c r="D9" s="87">
        <f t="shared" si="1"/>
        <v>12</v>
      </c>
      <c r="E9" s="88">
        <f t="shared" si="2"/>
        <v>3.3</v>
      </c>
      <c r="F9" s="174">
        <f t="shared" si="0"/>
        <v>12.210481404000003</v>
      </c>
      <c r="G9" s="175">
        <f t="shared" si="0"/>
        <v>3.3578823861</v>
      </c>
    </row>
    <row r="10" spans="1:11" ht="30.75" thickBot="1" x14ac:dyDescent="0.3">
      <c r="A10" s="169" t="s">
        <v>457</v>
      </c>
      <c r="B10" s="185">
        <f>SUM(B4:B9)/COUNTIF(B4:B9,"&lt;&gt;")</f>
        <v>3663.3333333333335</v>
      </c>
      <c r="C10" s="186">
        <f>SUM(C4:C9)/COUNTIF(C4:C9,"&lt;&gt;")</f>
        <v>1340</v>
      </c>
      <c r="D10" s="185">
        <f t="shared" ref="D10:E10" si="3">SUM(D4:D9)/COUNTIF(D4:D9,"&lt;&gt;")</f>
        <v>3.6633333333333336</v>
      </c>
      <c r="E10" s="186">
        <f t="shared" si="3"/>
        <v>1.3399999999999999</v>
      </c>
      <c r="F10" s="187">
        <f t="shared" ref="F10" si="4">SUM(F4:F9)/COUNTIF(F4:F9,"&lt;&gt;")</f>
        <v>3.7275886286100004</v>
      </c>
      <c r="G10" s="188">
        <f t="shared" ref="G10" si="5">SUM(G4:G9)/COUNTIF(G4:G9,"&lt;&gt;")</f>
        <v>1.3635037567800001</v>
      </c>
    </row>
    <row r="11" spans="1:11" ht="25.5" customHeight="1" x14ac:dyDescent="0.25">
      <c r="A11" s="201" t="s">
        <v>207</v>
      </c>
      <c r="C11" s="201"/>
      <c r="D11" s="201"/>
      <c r="E11" s="201"/>
      <c r="F11" s="254"/>
      <c r="G11" s="254"/>
    </row>
    <row r="14" spans="1:11" ht="31.5" customHeight="1" x14ac:dyDescent="0.25"/>
    <row r="15" spans="1:11" ht="36" customHeight="1" x14ac:dyDescent="0.25"/>
  </sheetData>
  <mergeCells count="5">
    <mergeCell ref="D2:E2"/>
    <mergeCell ref="F2:G2"/>
    <mergeCell ref="I2:K2"/>
    <mergeCell ref="B2:C2"/>
    <mergeCell ref="F11:G11"/>
  </mergeCells>
  <pageMargins left="0.70866141732283472" right="0.70866141732283472" top="0.74803149606299213" bottom="0.74803149606299213" header="0.31496062992125984" footer="0.31496062992125984"/>
  <pageSetup paperSize="9" scale="25"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G5"/>
  <sheetViews>
    <sheetView zoomScaleNormal="100" workbookViewId="0">
      <selection activeCell="D3" sqref="D3"/>
    </sheetView>
  </sheetViews>
  <sheetFormatPr defaultRowHeight="15" x14ac:dyDescent="0.25"/>
  <cols>
    <col min="1" max="2" width="30.140625" customWidth="1"/>
    <col min="3" max="3" width="86.5703125" customWidth="1"/>
    <col min="4" max="4" width="41" customWidth="1"/>
  </cols>
  <sheetData>
    <row r="1" spans="1:7" ht="15.75" thickBot="1" x14ac:dyDescent="0.3">
      <c r="A1" t="s">
        <v>466</v>
      </c>
    </row>
    <row r="2" spans="1:7" ht="38.25" thickBot="1" x14ac:dyDescent="0.3">
      <c r="A2" s="98" t="s">
        <v>212</v>
      </c>
      <c r="B2" s="98" t="s">
        <v>213</v>
      </c>
      <c r="C2" s="94" t="s">
        <v>153</v>
      </c>
      <c r="D2" s="95" t="s">
        <v>154</v>
      </c>
    </row>
    <row r="3" spans="1:7" ht="75.75" thickBot="1" x14ac:dyDescent="0.3">
      <c r="A3" s="99">
        <v>3529</v>
      </c>
      <c r="B3" s="100">
        <f>A3/100</f>
        <v>35.29</v>
      </c>
      <c r="C3" s="96" t="s">
        <v>156</v>
      </c>
      <c r="D3" s="97" t="s">
        <v>157</v>
      </c>
    </row>
    <row r="5" spans="1:7" x14ac:dyDescent="0.25">
      <c r="G5" s="190"/>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N31" sqref="N31"/>
    </sheetView>
  </sheetViews>
  <sheetFormatPr defaultRowHeight="15" x14ac:dyDescent="0.25"/>
  <cols>
    <col min="1" max="1" width="30.140625" customWidth="1"/>
  </cols>
  <sheetData>
    <row r="1" spans="1:4" x14ac:dyDescent="0.25">
      <c r="A1" s="254" t="s">
        <v>482</v>
      </c>
      <c r="B1" s="254"/>
      <c r="C1" s="254"/>
      <c r="D1" s="254"/>
    </row>
    <row r="2" spans="1:4" x14ac:dyDescent="0.25">
      <c r="A2" t="s">
        <v>483</v>
      </c>
      <c r="B2" t="s">
        <v>472</v>
      </c>
      <c r="C2" t="s">
        <v>481</v>
      </c>
      <c r="D2" t="s">
        <v>480</v>
      </c>
    </row>
    <row r="3" spans="1:4" x14ac:dyDescent="0.25">
      <c r="A3" t="s">
        <v>484</v>
      </c>
      <c r="B3" s="149">
        <v>92.819476248080306</v>
      </c>
      <c r="C3" s="150">
        <v>101.52130214633782</v>
      </c>
      <c r="D3" s="150">
        <v>131.97769279023913</v>
      </c>
    </row>
    <row r="4" spans="1:4" x14ac:dyDescent="0.25">
      <c r="A4" t="s">
        <v>485</v>
      </c>
      <c r="B4" s="149">
        <v>113.41379754062314</v>
      </c>
      <c r="C4" s="150">
        <v>112.27586646162028</v>
      </c>
      <c r="D4" s="150">
        <v>146.41379883170742</v>
      </c>
    </row>
    <row r="5" spans="1:4" ht="15.75" thickBot="1" x14ac:dyDescent="0.3">
      <c r="A5" t="s">
        <v>486</v>
      </c>
      <c r="B5" s="152">
        <v>85.262072301290473</v>
      </c>
      <c r="C5" s="153">
        <v>93.868969189748825</v>
      </c>
      <c r="D5" s="153">
        <v>117.80690116077362</v>
      </c>
    </row>
    <row r="6" spans="1:4" x14ac:dyDescent="0.25">
      <c r="A6" t="s">
        <v>487</v>
      </c>
      <c r="B6" s="122">
        <v>94.306038172365874</v>
      </c>
      <c r="C6" s="123">
        <v>102.55603849513696</v>
      </c>
      <c r="D6" s="123">
        <v>128.30172915757768</v>
      </c>
    </row>
    <row r="7" spans="1:4" ht="15.75" thickBot="1" x14ac:dyDescent="0.3">
      <c r="A7" t="s">
        <v>488</v>
      </c>
      <c r="B7" s="124">
        <v>90.91595183283637</v>
      </c>
      <c r="C7" s="125">
        <v>96.001081342130632</v>
      </c>
      <c r="D7" s="125">
        <v>125.58728939620619</v>
      </c>
    </row>
    <row r="8" spans="1:4" x14ac:dyDescent="0.25">
      <c r="A8" t="s">
        <v>489</v>
      </c>
      <c r="B8" s="149">
        <v>91.224141500066438</v>
      </c>
      <c r="C8" s="150">
        <v>113.41379754062315</v>
      </c>
      <c r="D8" s="150">
        <v>135.60345358117982</v>
      </c>
    </row>
    <row r="9" spans="1:4" x14ac:dyDescent="0.25">
      <c r="A9" t="s">
        <v>490</v>
      </c>
      <c r="B9" s="149">
        <v>92.945351717048794</v>
      </c>
      <c r="C9" s="150">
        <v>96.5738489312279</v>
      </c>
      <c r="D9" s="150">
        <v>139.27846999041242</v>
      </c>
    </row>
    <row r="10" spans="1:4" x14ac:dyDescent="0.25">
      <c r="A10" t="s">
        <v>491</v>
      </c>
      <c r="B10" s="149">
        <v>91.224141500066352</v>
      </c>
      <c r="C10" s="150">
        <v>103.55172818926457</v>
      </c>
      <c r="D10" s="150">
        <v>132.64483277577219</v>
      </c>
    </row>
    <row r="11" spans="1:4" x14ac:dyDescent="0.25">
      <c r="A11" t="s">
        <v>492</v>
      </c>
      <c r="B11" s="149">
        <v>77.103451292439431</v>
      </c>
      <c r="C11" s="150">
        <v>95.482762356334902</v>
      </c>
      <c r="D11" s="150">
        <v>112.06896990180152</v>
      </c>
    </row>
    <row r="12" spans="1:4" x14ac:dyDescent="0.25">
      <c r="A12" t="s">
        <v>493</v>
      </c>
      <c r="B12" s="149">
        <v>94.675865773041949</v>
      </c>
      <c r="C12" s="150">
        <v>73.96552013518901</v>
      </c>
      <c r="D12" s="150">
        <v>82.841382551411698</v>
      </c>
    </row>
    <row r="13" spans="1:4" x14ac:dyDescent="0.25">
      <c r="A13" t="s">
        <v>494</v>
      </c>
      <c r="B13" s="149">
        <v>112.79741820616329</v>
      </c>
      <c r="C13" s="150">
        <v>107.71228869686901</v>
      </c>
      <c r="D13" s="150">
        <v>116.95797871376766</v>
      </c>
    </row>
    <row r="14" spans="1:4" x14ac:dyDescent="0.25">
      <c r="A14" t="s">
        <v>495</v>
      </c>
      <c r="B14" s="149">
        <v>90.237934564930598</v>
      </c>
      <c r="C14" s="150">
        <v>85.800003356819246</v>
      </c>
      <c r="D14" s="150">
        <v>124.26207382711752</v>
      </c>
    </row>
    <row r="15" spans="1:4" ht="15.75" thickBot="1" x14ac:dyDescent="0.3">
      <c r="A15" t="s">
        <v>496</v>
      </c>
      <c r="B15" s="152">
        <v>59.172416108151211</v>
      </c>
      <c r="C15" s="153">
        <v>44.379312081113412</v>
      </c>
      <c r="D15" s="153">
        <v>147.93104027037802</v>
      </c>
    </row>
    <row r="16" spans="1:4" ht="15.75" thickBot="1" x14ac:dyDescent="0.3">
      <c r="A16" t="s">
        <v>471</v>
      </c>
      <c r="B16" s="144">
        <v>92.678796729391692</v>
      </c>
      <c r="C16" s="145">
        <v>99.409659061693873</v>
      </c>
      <c r="D16" s="145">
        <v>126.99879807211931</v>
      </c>
    </row>
  </sheetData>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workbookViewId="0">
      <selection activeCell="F17" sqref="F17"/>
    </sheetView>
  </sheetViews>
  <sheetFormatPr defaultRowHeight="15" x14ac:dyDescent="0.25"/>
  <cols>
    <col min="1" max="1" width="26.7109375" customWidth="1"/>
  </cols>
  <sheetData>
    <row r="1" spans="1:4" x14ac:dyDescent="0.25">
      <c r="A1" s="254" t="s">
        <v>497</v>
      </c>
      <c r="B1" s="254"/>
      <c r="C1" s="254"/>
      <c r="D1" s="254"/>
    </row>
    <row r="2" spans="1:4" x14ac:dyDescent="0.25">
      <c r="A2" t="s">
        <v>483</v>
      </c>
      <c r="B2" t="s">
        <v>472</v>
      </c>
      <c r="C2" t="s">
        <v>481</v>
      </c>
      <c r="D2" t="s">
        <v>480</v>
      </c>
    </row>
    <row r="3" spans="1:4" x14ac:dyDescent="0.25">
      <c r="A3" t="s">
        <v>484</v>
      </c>
      <c r="B3" s="150">
        <v>100.65111955651201</v>
      </c>
      <c r="C3" s="150">
        <v>110.80324977114583</v>
      </c>
      <c r="D3" s="150">
        <v>116.31440617337562</v>
      </c>
    </row>
    <row r="4" spans="1:4" x14ac:dyDescent="0.25">
      <c r="A4" t="s">
        <v>485</v>
      </c>
      <c r="B4" s="150">
        <v>101.2758660312588</v>
      </c>
      <c r="C4" s="150">
        <v>110.94828020278349</v>
      </c>
      <c r="D4" s="150">
        <v>125.17241869031983</v>
      </c>
    </row>
    <row r="5" spans="1:4" ht="15.75" thickBot="1" x14ac:dyDescent="0.3">
      <c r="A5" t="s">
        <v>486</v>
      </c>
      <c r="B5" s="153">
        <v>88.220693106698022</v>
      </c>
      <c r="C5" s="153">
        <v>97.76896934233153</v>
      </c>
      <c r="D5" s="153">
        <v>115.25172864701256</v>
      </c>
    </row>
    <row r="6" spans="1:4" x14ac:dyDescent="0.25">
      <c r="A6" t="s">
        <v>487</v>
      </c>
      <c r="B6" s="123">
        <v>97.008624484997753</v>
      </c>
      <c r="C6" s="123">
        <v>106.46767657920942</v>
      </c>
      <c r="D6" s="123">
        <v>123.03879791718926</v>
      </c>
    </row>
    <row r="7" spans="1:4" ht="15.75" thickBot="1" x14ac:dyDescent="0.3">
      <c r="A7" t="s">
        <v>488</v>
      </c>
      <c r="B7" s="125">
        <v>90.607762165606445</v>
      </c>
      <c r="C7" s="125">
        <v>100.62392635057995</v>
      </c>
      <c r="D7" s="125">
        <v>111.41056470362831</v>
      </c>
    </row>
    <row r="8" spans="1:4" x14ac:dyDescent="0.25">
      <c r="A8" t="s">
        <v>489</v>
      </c>
      <c r="B8" s="150">
        <v>81.362072148707924</v>
      </c>
      <c r="C8" s="150">
        <v>93.689658837906094</v>
      </c>
      <c r="D8" s="150">
        <v>123.27586689198169</v>
      </c>
    </row>
    <row r="9" spans="1:4" x14ac:dyDescent="0.25">
      <c r="A9" t="s">
        <v>490</v>
      </c>
      <c r="B9" s="150">
        <v>88.758624162226766</v>
      </c>
      <c r="C9" s="150">
        <v>102.29570992281798</v>
      </c>
      <c r="D9" s="150">
        <v>120.85686874919556</v>
      </c>
    </row>
    <row r="10" spans="1:4" x14ac:dyDescent="0.25">
      <c r="A10" t="s">
        <v>491</v>
      </c>
      <c r="B10" s="150">
        <v>92.456900168986209</v>
      </c>
      <c r="C10" s="150">
        <v>105.03103859196833</v>
      </c>
      <c r="D10" s="150">
        <v>122.78276342441364</v>
      </c>
    </row>
    <row r="11" spans="1:4" x14ac:dyDescent="0.25">
      <c r="A11" t="s">
        <v>492</v>
      </c>
      <c r="B11" s="150">
        <v>88.758624162226823</v>
      </c>
      <c r="C11" s="150">
        <v>94.137934717513303</v>
      </c>
      <c r="D11" s="150">
        <v>113.86207342023037</v>
      </c>
    </row>
    <row r="12" spans="1:4" x14ac:dyDescent="0.25">
      <c r="A12" t="s">
        <v>493</v>
      </c>
      <c r="B12" s="150">
        <v>71.006899329781461</v>
      </c>
      <c r="C12" s="150">
        <v>97.634486578449497</v>
      </c>
      <c r="D12" s="150">
        <v>65.089657718966322</v>
      </c>
    </row>
    <row r="13" spans="1:4" x14ac:dyDescent="0.25">
      <c r="A13" t="s">
        <v>494</v>
      </c>
      <c r="B13" s="150">
        <v>113.72198720785313</v>
      </c>
      <c r="C13" s="150">
        <v>116.49569421292276</v>
      </c>
      <c r="D13" s="150">
        <v>116.03340971207781</v>
      </c>
    </row>
    <row r="14" spans="1:4" x14ac:dyDescent="0.25">
      <c r="A14" t="s">
        <v>495</v>
      </c>
      <c r="B14" s="150">
        <v>105.0310385919684</v>
      </c>
      <c r="C14" s="150">
        <v>100.59310738385706</v>
      </c>
      <c r="D14" s="150">
        <v>105.0310385919684</v>
      </c>
    </row>
    <row r="15" spans="1:4" ht="15.75" thickBot="1" x14ac:dyDescent="0.3">
      <c r="A15" t="s">
        <v>496</v>
      </c>
      <c r="B15" s="153">
        <v>73.96552013518901</v>
      </c>
      <c r="C15" s="153">
        <v>118.34483221630242</v>
      </c>
      <c r="D15" s="153">
        <v>133.13793624334022</v>
      </c>
    </row>
    <row r="16" spans="1:4" ht="15.75" thickBot="1" x14ac:dyDescent="0.3">
      <c r="A16" t="s">
        <v>471</v>
      </c>
      <c r="B16" s="145">
        <v>93.936210571689884</v>
      </c>
      <c r="C16" s="145">
        <v>103.66267646946724</v>
      </c>
      <c r="D16" s="145">
        <v>117.45724597467995</v>
      </c>
    </row>
  </sheetData>
  <mergeCells count="1">
    <mergeCell ref="A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C8456CA720814DA101AFD7856B99B8" ma:contentTypeVersion="16" ma:contentTypeDescription="Create a new document." ma:contentTypeScope="" ma:versionID="98d6431e720d6b3ed5f8af9a9e10692e">
  <xsd:schema xmlns:xsd="http://www.w3.org/2001/XMLSchema" xmlns:xs="http://www.w3.org/2001/XMLSchema" xmlns:p="http://schemas.microsoft.com/office/2006/metadata/properties" xmlns:ns2="694859b1-ac57-452d-bd6c-25ee196f22fa" xmlns:ns3="76172797-100c-42fb-944b-3f5b90140248" targetNamespace="http://schemas.microsoft.com/office/2006/metadata/properties" ma:root="true" ma:fieldsID="38028756294c9054dad580f90ebd2c67" ns2:_="" ns3:_="">
    <xsd:import namespace="694859b1-ac57-452d-bd6c-25ee196f22fa"/>
    <xsd:import namespace="76172797-100c-42fb-944b-3f5b901402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4859b1-ac57-452d-bd6c-25ee196f22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23a749a-5475-4f3d-aba6-e0e8fc0819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172797-100c-42fb-944b-3f5b9014024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869c253-7e1d-4ff1-99ed-280f7de3a0d6}" ma:internalName="TaxCatchAll" ma:showField="CatchAllData" ma:web="76172797-100c-42fb-944b-3f5b901402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694859b1-ac57-452d-bd6c-25ee196f22fa" xsi:nil="true"/>
    <TaxCatchAll xmlns="76172797-100c-42fb-944b-3f5b90140248" xsi:nil="true"/>
    <lcf76f155ced4ddcb4097134ff3c332f xmlns="694859b1-ac57-452d-bd6c-25ee196f22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9C906F-1FA1-4077-B754-962CCCF040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4859b1-ac57-452d-bd6c-25ee196f22fa"/>
    <ds:schemaRef ds:uri="76172797-100c-42fb-944b-3f5b901402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22E20C-7E1E-4CD6-BC1A-F6A0C41493A4}">
  <ds:schemaRefs>
    <ds:schemaRef ds:uri="http://schemas.microsoft.com/sharepoint/v3/contenttype/forms"/>
  </ds:schemaRefs>
</ds:datastoreItem>
</file>

<file path=customXml/itemProps3.xml><?xml version="1.0" encoding="utf-8"?>
<ds:datastoreItem xmlns:ds="http://schemas.openxmlformats.org/officeDocument/2006/customXml" ds:itemID="{07D949C6-EC21-44BC-BD59-91BD4ED0E3AE}">
  <ds:schemaRefs>
    <ds:schemaRef ds:uri="http://schemas.microsoft.com/office/2006/metadata/properties"/>
    <ds:schemaRef ds:uri="http://schemas.microsoft.com/office/infopath/2007/PartnerControls"/>
    <ds:schemaRef ds:uri="694859b1-ac57-452d-bd6c-25ee196f22fa"/>
    <ds:schemaRef ds:uri="76172797-100c-42fb-944b-3f5b901402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Impact Calculator</vt:lpstr>
      <vt:lpstr>Outcome and Activity Summary</vt:lpstr>
      <vt:lpstr>Outcome Ratings and Valuations</vt:lpstr>
      <vt:lpstr>Activity Ratings and Valuations</vt:lpstr>
      <vt:lpstr>Food Waste Impact</vt:lpstr>
      <vt:lpstr>Packaging Waste Impact</vt:lpstr>
      <vt:lpstr>Unit Cost of Food Waste</vt:lpstr>
      <vt:lpstr>Food waste data table</vt:lpstr>
      <vt:lpstr>Food packaging waste data table</vt:lpstr>
      <vt:lpstr>Foodtype</vt:lpstr>
      <vt:lpstr>Packagingtype</vt:lpstr>
      <vt:lpstr>StudenttypeFOOD</vt:lpstr>
      <vt:lpstr>StudenttypePACKAGING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2024-04-25T14:22:06Z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0x0101009FC8456CA720814DA101AFD7856B99B8</vt:lpwstr>
  </property>
  <property fmtid="{D5CDD505-2E9C-101B-9397-08002B2CF9AE}" pid="3" name="Order">
    <vt:r8>2401600</vt:r8>
  </property>
  <property fmtid="{D5CDD505-2E9C-101B-9397-08002B2CF9AE}" pid="4" name="_ExtendedDescription">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TriggerFlowInfo">
    <vt:lpwstr/>
  </property>
  <property fmtid="{D5CDD505-2E9C-101B-9397-08002B2CF9AE}" pid="9" name="TemplateUrl">
    <vt:lpwstr/>
  </property>
  <property fmtid="{D5CDD505-2E9C-101B-9397-08002B2CF9AE}" pid="10" name="MediaServiceImageTags">
    <vt:lpwstr/>
  </property>
</Properties>
</file>